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95" activeTab="0"/>
  </bookViews>
  <sheets>
    <sheet name="Sheet1" sheetId="1" r:id="rId1"/>
  </sheets>
  <definedNames>
    <definedName name="_xlnm.Print_Area" localSheetId="0">'Sheet1'!$B$1:$S$140</definedName>
  </definedNames>
  <calcPr fullCalcOnLoad="1"/>
</workbook>
</file>

<file path=xl/sharedStrings.xml><?xml version="1.0" encoding="utf-8"?>
<sst xmlns="http://schemas.openxmlformats.org/spreadsheetml/2006/main" count="246" uniqueCount="220">
  <si>
    <t>"Program national de constructii de interes public sau national - Subprogramul "Așezăminte culturale "</t>
  </si>
  <si>
    <t>Anexa nr. 1. la HCL nr.15/31.01.2022</t>
  </si>
  <si>
    <t xml:space="preserve">           DEVIZUL GENERAL   </t>
  </si>
  <si>
    <t xml:space="preserve">                                      privind cheltuielile necesare realizarii obiectivului de investitie:„ Construire cămin cultural D+P+M în localitatea Sâniob, nr.199. comuna Sâniob, Județul Bihor ”  
</t>
  </si>
  <si>
    <t xml:space="preserve">                                                Faza de proiectare: Studiu de fezabilitate</t>
  </si>
  <si>
    <t>in LEI/EURO la cursul BNR (din  13.05.2021) 1EURO =</t>
  </si>
  <si>
    <t xml:space="preserve">Lei </t>
  </si>
  <si>
    <t>TVA =</t>
  </si>
  <si>
    <t>Valoare finanţată prin program ("C.N.I." - S.A. )</t>
  </si>
  <si>
    <t>Valoare finanţată de UAT Sâniob,  județul Bihor.- valori neeligibile</t>
  </si>
  <si>
    <t xml:space="preserve">Valoare totala Investitie (CNI+ UAT Sâniob  județul Bihor) </t>
  </si>
  <si>
    <t>Nr. crt.</t>
  </si>
  <si>
    <t>Denumirea capitolelor şi a subcapitolelor de cheltuieli</t>
  </si>
  <si>
    <t>valoare ( fără TVA )</t>
  </si>
  <si>
    <t>TVA</t>
  </si>
  <si>
    <t>valoare (inclusiv TVA)</t>
  </si>
  <si>
    <t>valoare (fără TVA)</t>
  </si>
  <si>
    <t xml:space="preserve"> lei</t>
  </si>
  <si>
    <t xml:space="preserve"> euro</t>
  </si>
  <si>
    <t>lei</t>
  </si>
  <si>
    <t>iei</t>
  </si>
  <si>
    <t>CAPITOLUL   1.   Cheltuieli pentru obtinerea si amenajarea terenului</t>
  </si>
  <si>
    <t>1.1</t>
  </si>
  <si>
    <t>Obţinerea terenului</t>
  </si>
  <si>
    <t>1.2</t>
  </si>
  <si>
    <t>Amenajarea terenului</t>
  </si>
  <si>
    <t>1.3</t>
  </si>
  <si>
    <t>Amenajari pentru protectia mediului şi aducerea la starea iniţială</t>
  </si>
  <si>
    <t>1.4.</t>
  </si>
  <si>
    <t>Cheltuieli pt relocarea/protectia utilitatilor</t>
  </si>
  <si>
    <t>Total capitolul 1</t>
  </si>
  <si>
    <t>CAPITOLUL   2.   Cheltuieli pentru asigurarea utilitatilor necesare obiectivului</t>
  </si>
  <si>
    <t>2.1.1</t>
  </si>
  <si>
    <t>Bransament apa, retele incinta, canalizare menajera incinta,gaze</t>
  </si>
  <si>
    <t>Total capitolul  2</t>
  </si>
  <si>
    <t>CAPITOLUL  3.   Cheltuieli pentru proiectare si asistenta tehnica</t>
  </si>
  <si>
    <t xml:space="preserve">                                                                        </t>
  </si>
  <si>
    <t>3.1</t>
  </si>
  <si>
    <t xml:space="preserve">Studii de teren </t>
  </si>
  <si>
    <t>3.1.1</t>
  </si>
  <si>
    <t>Studii de teren</t>
  </si>
  <si>
    <t>3.1.2</t>
  </si>
  <si>
    <t>Raport privind impactul asupra mediului</t>
  </si>
  <si>
    <t>3.1.3</t>
  </si>
  <si>
    <t>Alte studii specifice</t>
  </si>
  <si>
    <t>3.2</t>
  </si>
  <si>
    <t>Taxe pentru obţinerea de avize, acorduri şi autorizaţii</t>
  </si>
  <si>
    <t>3.3.</t>
  </si>
  <si>
    <t>Expertiza tehnica</t>
  </si>
  <si>
    <t>3.4.</t>
  </si>
  <si>
    <t>Certificarea performantei energetice si auditul energetic al cladirilor</t>
  </si>
  <si>
    <t>3.5.</t>
  </si>
  <si>
    <t>Proiectare şi inginerie</t>
  </si>
  <si>
    <t>3.5.1.</t>
  </si>
  <si>
    <t>Tema de proiectare</t>
  </si>
  <si>
    <t>3.5.2.</t>
  </si>
  <si>
    <t>Studiu de prefezabilitate</t>
  </si>
  <si>
    <t>3.5.3.</t>
  </si>
  <si>
    <t>S.F. si deviz general</t>
  </si>
  <si>
    <t>3.5.4.</t>
  </si>
  <si>
    <t>Documentatii tehnice necesare in vederea obtinerii avizelor/ acordurilor/autorizatiilor</t>
  </si>
  <si>
    <t>3.5.5.</t>
  </si>
  <si>
    <t>Verificare tehnica de calitate a proiectului tehnic si a detaliilor de executie</t>
  </si>
  <si>
    <t>3.5.6.</t>
  </si>
  <si>
    <t>Proiect tehnic si detalii de executie</t>
  </si>
  <si>
    <t>3.6.</t>
  </si>
  <si>
    <t xml:space="preserve">Organizarea procedurilor de achizitie </t>
  </si>
  <si>
    <t>3.7.</t>
  </si>
  <si>
    <t>Consultanta</t>
  </si>
  <si>
    <t>3.7.1.</t>
  </si>
  <si>
    <t>Managementul de proiect pt obiectivul de investitii</t>
  </si>
  <si>
    <t>3.7.2.</t>
  </si>
  <si>
    <t xml:space="preserve">Consultanta -SSM </t>
  </si>
  <si>
    <t>3.8.</t>
  </si>
  <si>
    <t>Asistenta tehnica</t>
  </si>
  <si>
    <t>3.8.1.</t>
  </si>
  <si>
    <t>Asistenta tehnica din partea proiectantului</t>
  </si>
  <si>
    <t>3.8.1.1</t>
  </si>
  <si>
    <t>pe perioada de executie  a lucrarilor</t>
  </si>
  <si>
    <t>3.8.1.2</t>
  </si>
  <si>
    <t xml:space="preserve">pt participare proiectant la fazele incluse in PCLE </t>
  </si>
  <si>
    <t>3.8.2</t>
  </si>
  <si>
    <t>Asistenta tehnica prin diriginte de santier</t>
  </si>
  <si>
    <t>Total capitolul  3</t>
  </si>
  <si>
    <t>CAPITOLUL  4.   Cheltuieli pentru investitia de baza</t>
  </si>
  <si>
    <t>4.1</t>
  </si>
  <si>
    <t xml:space="preserve">Constructii si instalatii </t>
  </si>
  <si>
    <t>4.1.1</t>
  </si>
  <si>
    <t>Ob 1- corpuri construite</t>
  </si>
  <si>
    <t>4.1.1.1.</t>
  </si>
  <si>
    <t>Rezistenta</t>
  </si>
  <si>
    <t>4.1.1.2</t>
  </si>
  <si>
    <t>Arhitectura</t>
  </si>
  <si>
    <t>4.1.1.3</t>
  </si>
  <si>
    <t xml:space="preserve">Instalatii </t>
  </si>
  <si>
    <t>4.1.2</t>
  </si>
  <si>
    <t xml:space="preserve">Terasamente  </t>
  </si>
  <si>
    <t>4.1.2.1.</t>
  </si>
  <si>
    <t>Lucrari exterioare</t>
  </si>
  <si>
    <t>4.1.2.2.</t>
  </si>
  <si>
    <t>4.1.2.3.</t>
  </si>
  <si>
    <t>Instalatii</t>
  </si>
  <si>
    <t>4.1.3.</t>
  </si>
  <si>
    <t>Ob 3-Centrala termica</t>
  </si>
  <si>
    <t>4.1.3.1</t>
  </si>
  <si>
    <t>4.1.3.2.</t>
  </si>
  <si>
    <t>4.1.3.3.</t>
  </si>
  <si>
    <t>4.1.4.</t>
  </si>
  <si>
    <t>Ob 4- Teren sport</t>
  </si>
  <si>
    <t>4.1.4.1.</t>
  </si>
  <si>
    <t>Terasamente si suprastructura</t>
  </si>
  <si>
    <t>4.1.4.2.</t>
  </si>
  <si>
    <t>4.1.4.3.</t>
  </si>
  <si>
    <t>Instalatii electrice</t>
  </si>
  <si>
    <t>4.1.4.4.</t>
  </si>
  <si>
    <t>Imprejmuire teren sport</t>
  </si>
  <si>
    <t>4.1.5</t>
  </si>
  <si>
    <t>Ob.5- Retele exterioare</t>
  </si>
  <si>
    <t>4.1.6.</t>
  </si>
  <si>
    <t>Ob 6-Platforme si alei pietonale</t>
  </si>
  <si>
    <t>4.1.7.</t>
  </si>
  <si>
    <t>Ob.7- Imprejmuire incinta</t>
  </si>
  <si>
    <t>total cap. 4.1</t>
  </si>
  <si>
    <t>4.2</t>
  </si>
  <si>
    <t>Montaje utilaje tehnologice</t>
  </si>
  <si>
    <t>4.2.1 - Montaj utilaje si echipamente</t>
  </si>
  <si>
    <t>total cap 4.2</t>
  </si>
  <si>
    <t>4.3</t>
  </si>
  <si>
    <t>Utilaje, echipamente tehnologice si functionale cu montaj</t>
  </si>
  <si>
    <t>4.3.1.</t>
  </si>
  <si>
    <t>Utilaje si echipamente cu montaj</t>
  </si>
  <si>
    <t xml:space="preserve">4.3.2.  </t>
  </si>
  <si>
    <t>Utilaje si echipamente cu montaj- Ob 3 Centrala termica</t>
  </si>
  <si>
    <t>4.3.3.</t>
  </si>
  <si>
    <t>Instalatii termice</t>
  </si>
  <si>
    <t>4.3.4.</t>
  </si>
  <si>
    <t>Instalatii sanitare exterioare</t>
  </si>
  <si>
    <t xml:space="preserve">4.3.5. </t>
  </si>
  <si>
    <t>Instalatii climatizare</t>
  </si>
  <si>
    <t>4.3.6.</t>
  </si>
  <si>
    <t>4.3 7.</t>
  </si>
  <si>
    <t>Instalatii CATV</t>
  </si>
  <si>
    <t>4.3 8.</t>
  </si>
  <si>
    <t>Instalatii  informare parcaj</t>
  </si>
  <si>
    <t>4.3.9.</t>
  </si>
  <si>
    <t xml:space="preserve">Instalatii sanitare si stingere incendiu </t>
  </si>
  <si>
    <t>4.3.10.</t>
  </si>
  <si>
    <t>Instalatii HVAC</t>
  </si>
  <si>
    <t>total cap. 4.3</t>
  </si>
  <si>
    <t>4.4</t>
  </si>
  <si>
    <t>Utilaje fara montaj si echipamente de transport</t>
  </si>
  <si>
    <t>4.4.1</t>
  </si>
  <si>
    <t>total cap. 4.4</t>
  </si>
  <si>
    <t>4.5</t>
  </si>
  <si>
    <t>Dotări</t>
  </si>
  <si>
    <t>4.5.1.</t>
  </si>
  <si>
    <t>Dotari ob 1</t>
  </si>
  <si>
    <t>4.5.2.</t>
  </si>
  <si>
    <t>Dotari ob 2- camin elevi</t>
  </si>
  <si>
    <t>4.5.3.</t>
  </si>
  <si>
    <t>Dotari ob 4- teren sport</t>
  </si>
  <si>
    <t>4.5.4.</t>
  </si>
  <si>
    <t>Dotari ob 6- platforme si alei</t>
  </si>
  <si>
    <t>4.5.5.</t>
  </si>
  <si>
    <t>4.5.6.</t>
  </si>
  <si>
    <t>Instalaii supraveghere video TVCI</t>
  </si>
  <si>
    <t>4.5.7.</t>
  </si>
  <si>
    <t>Instalatii control acces</t>
  </si>
  <si>
    <t>4.5.8.</t>
  </si>
  <si>
    <t>Instalatii antiefractie</t>
  </si>
  <si>
    <t>4.5.9.</t>
  </si>
  <si>
    <t>Instalatii detectie si avertizare incendiu</t>
  </si>
  <si>
    <t>4.5.10.</t>
  </si>
  <si>
    <t>4.5.11.</t>
  </si>
  <si>
    <t>Instalatii informare parcaj</t>
  </si>
  <si>
    <t>4.5.12.</t>
  </si>
  <si>
    <t>Instalatii sanitare si stingre incendiu- dotari PSI</t>
  </si>
  <si>
    <t>4.5.13.</t>
  </si>
  <si>
    <t>4.5.14.</t>
  </si>
  <si>
    <t>Lift electric</t>
  </si>
  <si>
    <t>total cap. 4.5</t>
  </si>
  <si>
    <t>4.6</t>
  </si>
  <si>
    <t>Active necorporate</t>
  </si>
  <si>
    <t>total cap. 4.6</t>
  </si>
  <si>
    <t>Total capitolul 4</t>
  </si>
  <si>
    <t>CAPITOLUL  5.  Alte cheltuieli</t>
  </si>
  <si>
    <t>5.1</t>
  </si>
  <si>
    <t xml:space="preserve">Organizare de santier    </t>
  </si>
  <si>
    <t>5.1.1</t>
  </si>
  <si>
    <t>Lucrari de constructii (2%)</t>
  </si>
  <si>
    <t>5.1.2</t>
  </si>
  <si>
    <t>Cheltuieli conexe organizarii santierului (0,5%)</t>
  </si>
  <si>
    <t>5.2</t>
  </si>
  <si>
    <t>Comisioane, cote, taxe</t>
  </si>
  <si>
    <t>5.2.1</t>
  </si>
  <si>
    <t>Taxa I.S.C.  (0,6%)</t>
  </si>
  <si>
    <t>* conform Legea 10/95  (0.5%)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</si>
  <si>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</si>
  <si>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conform Legea 453/01  (0.1%)</t>
  </si>
  <si>
    <t>5.2.2</t>
  </si>
  <si>
    <t>Casa Sociala a Constructorului (0,5%)</t>
  </si>
  <si>
    <t>5.2.3</t>
  </si>
  <si>
    <t>Taxa de timbru arhitect 0,05%</t>
  </si>
  <si>
    <t>5.3</t>
  </si>
  <si>
    <t>Cheltuieli diverse si neprevazute (10%)</t>
  </si>
  <si>
    <t>5.4</t>
  </si>
  <si>
    <t>Cotă C.N.I.</t>
  </si>
  <si>
    <t>Total capitolul 5</t>
  </si>
  <si>
    <t>CAPITOLUL 6 Cheltuieli pentru probe tehnologice şi teste şi predare la beneficiar</t>
  </si>
  <si>
    <t>6.1</t>
  </si>
  <si>
    <t>Pregătirea personalului de exploatare</t>
  </si>
  <si>
    <t>6.2</t>
  </si>
  <si>
    <t>Probe tehnologice şi teste</t>
  </si>
  <si>
    <t>Total capitol 6</t>
  </si>
  <si>
    <t xml:space="preserve">TOTAL  </t>
  </si>
  <si>
    <t>Din care C+M</t>
  </si>
  <si>
    <t xml:space="preserve">PROIECTANT GENERAL </t>
  </si>
  <si>
    <t>Unitatea Administrativ Teritoriala SÂNIOB</t>
  </si>
  <si>
    <t>S.C BEKART S.R.L</t>
  </si>
  <si>
    <t>Primar ZATYKO JACINT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</si>
</sst>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l_e_i_-;\-* #,##0.00\ _l_e_i_-;_-* \-??\ _l_e_i_-;_-@_-"/>
    <numFmt numFmtId="177" formatCode="###\ ###\ ###\ ###"/>
    <numFmt numFmtId="178" formatCode="#,##0.000"/>
    <numFmt numFmtId="179" formatCode="#,##0.0000"/>
    <numFmt numFmtId="180" formatCode="0.000"/>
  </numFmts>
  <fonts count="82">
    <font>
      <sz val="10"/>
      <name val="Arial"/>
      <family val="2"/>
    </font>
    <font>
      <sz val="11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i/>
      <sz val="8"/>
      <color indexed="23"/>
      <name val="Calibri"/>
      <family val="2"/>
    </font>
    <font>
      <sz val="8"/>
      <color indexed="9"/>
      <name val="Calibri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Calibri"/>
      <family val="2"/>
    </font>
    <font>
      <u val="single"/>
      <sz val="10"/>
      <color indexed="20"/>
      <name val="Arial"/>
      <family val="2"/>
    </font>
    <font>
      <sz val="8"/>
      <color indexed="53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b/>
      <sz val="18"/>
      <color indexed="62"/>
      <name val="Cambria"/>
      <family val="1"/>
    </font>
    <font>
      <b/>
      <sz val="8"/>
      <color indexed="8"/>
      <name val="Calibri"/>
      <family val="2"/>
    </font>
    <font>
      <b/>
      <sz val="15"/>
      <color indexed="62"/>
      <name val="Calibri"/>
      <family val="2"/>
    </font>
    <font>
      <sz val="8"/>
      <color indexed="19"/>
      <name val="Calibri"/>
      <family val="2"/>
    </font>
    <font>
      <sz val="8"/>
      <color indexed="16"/>
      <name val="Calibri"/>
      <family val="2"/>
    </font>
    <font>
      <b/>
      <sz val="11"/>
      <color indexed="62"/>
      <name val="Calibri"/>
      <family val="2"/>
    </font>
    <font>
      <sz val="8"/>
      <color indexed="62"/>
      <name val="Calibri"/>
      <family val="2"/>
    </font>
    <font>
      <b/>
      <sz val="8"/>
      <color indexed="53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Arial"/>
      <family val="2"/>
    </font>
    <font>
      <sz val="8"/>
      <color theme="0"/>
      <name val="Calibri"/>
      <family val="2"/>
    </font>
    <font>
      <u val="single"/>
      <sz val="10"/>
      <color theme="11"/>
      <name val="Arial"/>
      <family val="2"/>
    </font>
    <font>
      <b/>
      <sz val="8"/>
      <color theme="0"/>
      <name val="Calibri"/>
      <family val="2"/>
    </font>
    <font>
      <b/>
      <sz val="13"/>
      <color theme="3"/>
      <name val="Calibri"/>
      <family val="2"/>
    </font>
    <font>
      <sz val="8"/>
      <color rgb="FFFF0000"/>
      <name val="Calibri"/>
      <family val="2"/>
    </font>
    <font>
      <b/>
      <sz val="18"/>
      <color theme="3"/>
      <name val="Cambria"/>
      <family val="1"/>
    </font>
    <font>
      <i/>
      <sz val="8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006100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sz val="8"/>
      <color rgb="FFFA7D00"/>
      <name val="Calibri"/>
      <family val="2"/>
    </font>
    <font>
      <b/>
      <sz val="8"/>
      <color theme="1"/>
      <name val="Calibri"/>
      <family val="2"/>
    </font>
    <font>
      <sz val="8"/>
      <color rgb="FF9C0006"/>
      <name val="Calibri"/>
      <family val="2"/>
    </font>
    <font>
      <sz val="8"/>
      <color rgb="FF9C65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medium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>
        <color indexed="63"/>
      </right>
      <top style="medium"/>
      <bottom style="medium">
        <color indexed="63"/>
      </bottom>
    </border>
    <border>
      <left style="medium">
        <color indexed="63"/>
      </left>
      <right style="medium"/>
      <top style="medium"/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medium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medium"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medium"/>
      <top style="thin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176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4" borderId="1" applyNumberFormat="0" applyAlignment="0" applyProtection="0"/>
    <xf numFmtId="0" fontId="51" fillId="0" borderId="2" applyNumberFormat="0" applyFill="0" applyAlignment="0" applyProtection="0"/>
    <xf numFmtId="0" fontId="0" fillId="5" borderId="3" applyNumberFormat="0" applyFont="0" applyAlignment="0" applyProtection="0"/>
    <xf numFmtId="0" fontId="46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46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8" borderId="6" applyNumberFormat="0" applyAlignment="0" applyProtection="0"/>
    <xf numFmtId="0" fontId="48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11" borderId="7" applyNumberFormat="0" applyAlignment="0" applyProtection="0"/>
    <xf numFmtId="0" fontId="46" fillId="12" borderId="0" applyNumberFormat="0" applyBorder="0" applyAlignment="0" applyProtection="0"/>
    <xf numFmtId="0" fontId="60" fillId="11" borderId="6" applyNumberForma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48" fillId="15" borderId="0" applyNumberFormat="0" applyBorder="0" applyAlignment="0" applyProtection="0"/>
    <xf numFmtId="0" fontId="46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6" fillId="23" borderId="0" applyNumberFormat="0" applyBorder="0" applyAlignment="0" applyProtection="0"/>
    <xf numFmtId="0" fontId="48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8" fillId="27" borderId="0" applyNumberFormat="0" applyBorder="0" applyAlignment="0" applyProtection="0"/>
    <xf numFmtId="0" fontId="46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6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5" fillId="12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34" borderId="0" xfId="0" applyFont="1" applyFill="1" applyAlignment="1">
      <alignment/>
    </xf>
    <xf numFmtId="0" fontId="65" fillId="35" borderId="0" xfId="0" applyFont="1" applyFill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 horizontal="left" vertical="center"/>
    </xf>
    <xf numFmtId="4" fontId="70" fillId="33" borderId="0" xfId="0" applyNumberFormat="1" applyFont="1" applyFill="1" applyAlignment="1">
      <alignment/>
    </xf>
    <xf numFmtId="4" fontId="71" fillId="33" borderId="0" xfId="0" applyNumberFormat="1" applyFont="1" applyFill="1" applyAlignment="1">
      <alignment/>
    </xf>
    <xf numFmtId="4" fontId="72" fillId="33" borderId="0" xfId="0" applyNumberFormat="1" applyFont="1" applyFill="1" applyAlignment="1">
      <alignment horizontal="center" vertical="center"/>
    </xf>
    <xf numFmtId="0" fontId="73" fillId="33" borderId="0" xfId="0" applyFont="1" applyFill="1" applyAlignment="1">
      <alignment vertical="center"/>
    </xf>
    <xf numFmtId="0" fontId="73" fillId="33" borderId="0" xfId="0" applyFont="1" applyFill="1" applyAlignment="1">
      <alignment horizontal="center" vertical="center"/>
    </xf>
    <xf numFmtId="0" fontId="73" fillId="33" borderId="0" xfId="0" applyFont="1" applyFill="1" applyAlignment="1" applyProtection="1">
      <alignment horizontal="center" wrapText="1"/>
      <protection locked="0"/>
    </xf>
    <xf numFmtId="4" fontId="74" fillId="33" borderId="0" xfId="0" applyNumberFormat="1" applyFont="1" applyFill="1" applyAlignment="1" applyProtection="1">
      <alignment horizontal="right"/>
      <protection locked="0"/>
    </xf>
    <xf numFmtId="177" fontId="65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/>
    </xf>
    <xf numFmtId="177" fontId="4" fillId="33" borderId="0" xfId="0" applyNumberFormat="1" applyFont="1" applyFill="1" applyAlignment="1">
      <alignment horizontal="right"/>
    </xf>
    <xf numFmtId="4" fontId="13" fillId="33" borderId="10" xfId="0" applyNumberFormat="1" applyFont="1" applyFill="1" applyBorder="1" applyAlignment="1">
      <alignment horizontal="center" vertical="center" wrapText="1"/>
    </xf>
    <xf numFmtId="0" fontId="66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 shrinkToFit="1"/>
    </xf>
    <xf numFmtId="0" fontId="13" fillId="33" borderId="13" xfId="0" applyFont="1" applyFill="1" applyBorder="1" applyAlignment="1">
      <alignment horizontal="center" vertical="center" wrapText="1" shrinkToFit="1"/>
    </xf>
    <xf numFmtId="4" fontId="13" fillId="33" borderId="14" xfId="0" applyNumberFormat="1" applyFont="1" applyFill="1" applyBorder="1" applyAlignment="1">
      <alignment horizontal="center" vertical="center"/>
    </xf>
    <xf numFmtId="4" fontId="13" fillId="33" borderId="15" xfId="0" applyNumberFormat="1" applyFont="1" applyFill="1" applyBorder="1" applyAlignment="1">
      <alignment horizontal="center" vertical="center"/>
    </xf>
    <xf numFmtId="4" fontId="13" fillId="33" borderId="16" xfId="0" applyNumberFormat="1" applyFont="1" applyFill="1" applyBorder="1" applyAlignment="1">
      <alignment horizontal="center" vertical="center" wrapText="1" shrinkToFi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 shrinkToFit="1"/>
    </xf>
    <xf numFmtId="0" fontId="13" fillId="33" borderId="19" xfId="0" applyFont="1" applyFill="1" applyBorder="1" applyAlignment="1">
      <alignment horizontal="center" vertical="center" wrapText="1" shrinkToFit="1"/>
    </xf>
    <xf numFmtId="4" fontId="13" fillId="33" borderId="20" xfId="0" applyNumberFormat="1" applyFont="1" applyFill="1" applyBorder="1" applyAlignment="1">
      <alignment horizontal="center" vertical="center"/>
    </xf>
    <xf numFmtId="4" fontId="13" fillId="33" borderId="21" xfId="0" applyNumberFormat="1" applyFont="1" applyFill="1" applyBorder="1" applyAlignment="1">
      <alignment horizontal="center" vertical="center"/>
    </xf>
    <xf numFmtId="4" fontId="14" fillId="33" borderId="21" xfId="0" applyNumberFormat="1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 shrinkToFit="1"/>
    </xf>
    <xf numFmtId="0" fontId="13" fillId="33" borderId="24" xfId="0" applyFont="1" applyFill="1" applyBorder="1" applyAlignment="1">
      <alignment horizontal="center" vertical="center" wrapText="1" shrinkToFit="1"/>
    </xf>
    <xf numFmtId="4" fontId="13" fillId="33" borderId="25" xfId="0" applyNumberFormat="1" applyFont="1" applyFill="1" applyBorder="1" applyAlignment="1">
      <alignment horizontal="center" vertical="center"/>
    </xf>
    <xf numFmtId="4" fontId="13" fillId="33" borderId="26" xfId="0" applyNumberFormat="1" applyFont="1" applyFill="1" applyBorder="1" applyAlignment="1">
      <alignment horizontal="center" vertical="center"/>
    </xf>
    <xf numFmtId="4" fontId="14" fillId="33" borderId="26" xfId="0" applyNumberFormat="1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3" fontId="13" fillId="33" borderId="28" xfId="0" applyNumberFormat="1" applyFont="1" applyFill="1" applyBorder="1" applyAlignment="1">
      <alignment horizontal="center" vertical="center"/>
    </xf>
    <xf numFmtId="3" fontId="13" fillId="33" borderId="30" xfId="0" applyNumberFormat="1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left" vertical="center"/>
    </xf>
    <xf numFmtId="0" fontId="14" fillId="33" borderId="0" xfId="0" applyFont="1" applyFill="1" applyAlignment="1">
      <alignment horizontal="center" vertical="center"/>
    </xf>
    <xf numFmtId="4" fontId="13" fillId="33" borderId="33" xfId="0" applyNumberFormat="1" applyFont="1" applyFill="1" applyBorder="1" applyAlignment="1">
      <alignment horizontal="center" vertical="center"/>
    </xf>
    <xf numFmtId="4" fontId="13" fillId="33" borderId="0" xfId="0" applyNumberFormat="1" applyFont="1" applyFill="1" applyAlignment="1">
      <alignment horizontal="center" vertical="center"/>
    </xf>
    <xf numFmtId="4" fontId="4" fillId="33" borderId="0" xfId="0" applyNumberFormat="1" applyFont="1" applyFill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178" fontId="15" fillId="33" borderId="35" xfId="0" applyNumberFormat="1" applyFont="1" applyFill="1" applyBorder="1" applyAlignment="1">
      <alignment/>
    </xf>
    <xf numFmtId="178" fontId="15" fillId="33" borderId="36" xfId="0" applyNumberFormat="1" applyFont="1" applyFill="1" applyBorder="1" applyAlignment="1">
      <alignment/>
    </xf>
    <xf numFmtId="4" fontId="15" fillId="33" borderId="37" xfId="0" applyNumberFormat="1" applyFont="1" applyFill="1" applyBorder="1" applyAlignment="1" applyProtection="1">
      <alignment horizontal="center" vertical="center"/>
      <protection hidden="1"/>
    </xf>
    <xf numFmtId="4" fontId="15" fillId="33" borderId="38" xfId="0" applyNumberFormat="1" applyFont="1" applyFill="1" applyBorder="1" applyAlignment="1" applyProtection="1">
      <alignment horizontal="center" vertical="center"/>
      <protection hidden="1"/>
    </xf>
    <xf numFmtId="4" fontId="15" fillId="33" borderId="38" xfId="0" applyNumberFormat="1" applyFont="1" applyFill="1" applyBorder="1" applyAlignment="1" applyProtection="1">
      <alignment horizontal="center" vertical="center"/>
      <protection locked="0"/>
    </xf>
    <xf numFmtId="0" fontId="15" fillId="33" borderId="39" xfId="0" applyFont="1" applyFill="1" applyBorder="1" applyAlignment="1">
      <alignment horizontal="center" vertical="center"/>
    </xf>
    <xf numFmtId="178" fontId="15" fillId="33" borderId="40" xfId="0" applyNumberFormat="1" applyFont="1" applyFill="1" applyBorder="1" applyAlignment="1">
      <alignment vertical="center"/>
    </xf>
    <xf numFmtId="178" fontId="15" fillId="33" borderId="36" xfId="0" applyNumberFormat="1" applyFont="1" applyFill="1" applyBorder="1" applyAlignment="1">
      <alignment vertical="center"/>
    </xf>
    <xf numFmtId="178" fontId="15" fillId="33" borderId="40" xfId="0" applyNumberFormat="1" applyFont="1" applyFill="1" applyBorder="1" applyAlignment="1">
      <alignment/>
    </xf>
    <xf numFmtId="178" fontId="15" fillId="33" borderId="41" xfId="0" applyNumberFormat="1" applyFont="1" applyFill="1" applyBorder="1" applyAlignment="1">
      <alignment/>
    </xf>
    <xf numFmtId="178" fontId="15" fillId="33" borderId="42" xfId="0" applyNumberFormat="1" applyFont="1" applyFill="1" applyBorder="1" applyAlignment="1">
      <alignment horizontal="left"/>
    </xf>
    <xf numFmtId="178" fontId="15" fillId="33" borderId="43" xfId="0" applyNumberFormat="1" applyFont="1" applyFill="1" applyBorder="1" applyAlignment="1">
      <alignment horizontal="left"/>
    </xf>
    <xf numFmtId="4" fontId="15" fillId="33" borderId="44" xfId="0" applyNumberFormat="1" applyFont="1" applyFill="1" applyBorder="1" applyAlignment="1" applyProtection="1">
      <alignment horizontal="center" vertical="center"/>
      <protection hidden="1"/>
    </xf>
    <xf numFmtId="4" fontId="15" fillId="33" borderId="26" xfId="0" applyNumberFormat="1" applyFont="1" applyFill="1" applyBorder="1" applyAlignment="1" applyProtection="1">
      <alignment horizontal="center" vertical="center"/>
      <protection hidden="1"/>
    </xf>
    <xf numFmtId="4" fontId="15" fillId="33" borderId="26" xfId="0" applyNumberFormat="1" applyFont="1" applyFill="1" applyBorder="1" applyAlignment="1" applyProtection="1">
      <alignment horizontal="center" vertical="center"/>
      <protection locked="0"/>
    </xf>
    <xf numFmtId="0" fontId="4" fillId="12" borderId="27" xfId="0" applyFont="1" applyFill="1" applyBorder="1" applyAlignment="1">
      <alignment vertical="center"/>
    </xf>
    <xf numFmtId="178" fontId="14" fillId="12" borderId="45" xfId="0" applyNumberFormat="1" applyFont="1" applyFill="1" applyBorder="1" applyAlignment="1">
      <alignment vertical="center"/>
    </xf>
    <xf numFmtId="178" fontId="14" fillId="12" borderId="46" xfId="0" applyNumberFormat="1" applyFont="1" applyFill="1" applyBorder="1" applyAlignment="1">
      <alignment vertical="center"/>
    </xf>
    <xf numFmtId="4" fontId="14" fillId="12" borderId="47" xfId="0" applyNumberFormat="1" applyFont="1" applyFill="1" applyBorder="1" applyAlignment="1" applyProtection="1">
      <alignment horizontal="center" vertical="center"/>
      <protection hidden="1"/>
    </xf>
    <xf numFmtId="4" fontId="14" fillId="12" borderId="48" xfId="0" applyNumberFormat="1" applyFont="1" applyFill="1" applyBorder="1" applyAlignment="1" applyProtection="1">
      <alignment horizontal="center" vertical="center"/>
      <protection hidden="1"/>
    </xf>
    <xf numFmtId="0" fontId="13" fillId="33" borderId="49" xfId="0" applyFont="1" applyFill="1" applyBorder="1" applyAlignment="1">
      <alignment horizontal="center" vertical="center"/>
    </xf>
    <xf numFmtId="178" fontId="14" fillId="33" borderId="50" xfId="0" applyNumberFormat="1" applyFont="1" applyFill="1" applyBorder="1" applyAlignment="1">
      <alignment horizontal="left" vertical="center"/>
    </xf>
    <xf numFmtId="178" fontId="14" fillId="33" borderId="51" xfId="0" applyNumberFormat="1" applyFont="1" applyFill="1" applyBorder="1" applyAlignment="1">
      <alignment horizontal="left" vertical="center"/>
    </xf>
    <xf numFmtId="0" fontId="15" fillId="33" borderId="52" xfId="0" applyFont="1" applyFill="1" applyBorder="1" applyAlignment="1">
      <alignment horizontal="center" vertical="center"/>
    </xf>
    <xf numFmtId="178" fontId="15" fillId="33" borderId="53" xfId="0" applyNumberFormat="1" applyFont="1" applyFill="1" applyBorder="1" applyAlignment="1">
      <alignment horizontal="left" vertical="center"/>
    </xf>
    <xf numFmtId="178" fontId="15" fillId="33" borderId="54" xfId="0" applyNumberFormat="1" applyFont="1" applyFill="1" applyBorder="1" applyAlignment="1">
      <alignment horizontal="left" vertical="center"/>
    </xf>
    <xf numFmtId="178" fontId="15" fillId="33" borderId="55" xfId="0" applyNumberFormat="1" applyFont="1" applyFill="1" applyBorder="1" applyAlignment="1" applyProtection="1">
      <alignment horizontal="center" vertical="center"/>
      <protection hidden="1"/>
    </xf>
    <xf numFmtId="178" fontId="15" fillId="33" borderId="56" xfId="0" applyNumberFormat="1" applyFont="1" applyFill="1" applyBorder="1" applyAlignment="1" applyProtection="1">
      <alignment horizontal="center" vertical="center"/>
      <protection hidden="1"/>
    </xf>
    <xf numFmtId="178" fontId="15" fillId="33" borderId="56" xfId="0" applyNumberFormat="1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>
      <alignment horizontal="center" vertical="center"/>
    </xf>
    <xf numFmtId="178" fontId="14" fillId="12" borderId="28" xfId="0" applyNumberFormat="1" applyFont="1" applyFill="1" applyBorder="1" applyAlignment="1">
      <alignment horizontal="left" vertical="center" wrapText="1"/>
    </xf>
    <xf numFmtId="178" fontId="14" fillId="12" borderId="46" xfId="0" applyNumberFormat="1" applyFont="1" applyFill="1" applyBorder="1" applyAlignment="1">
      <alignment horizontal="left" vertical="center" wrapText="1"/>
    </xf>
    <xf numFmtId="178" fontId="14" fillId="12" borderId="29" xfId="0" applyNumberFormat="1" applyFont="1" applyFill="1" applyBorder="1" applyAlignment="1" applyProtection="1">
      <alignment horizontal="center" vertical="center"/>
      <protection hidden="1"/>
    </xf>
    <xf numFmtId="178" fontId="14" fillId="12" borderId="57" xfId="0" applyNumberFormat="1" applyFont="1" applyFill="1" applyBorder="1" applyAlignment="1" applyProtection="1">
      <alignment horizontal="center" vertical="center"/>
      <protection hidden="1"/>
    </xf>
    <xf numFmtId="0" fontId="13" fillId="33" borderId="58" xfId="0" applyFont="1" applyFill="1" applyBorder="1" applyAlignment="1">
      <alignment horizontal="center" vertical="center"/>
    </xf>
    <xf numFmtId="178" fontId="14" fillId="33" borderId="32" xfId="0" applyNumberFormat="1" applyFont="1" applyFill="1" applyBorder="1" applyAlignment="1">
      <alignment horizontal="left" vertical="center"/>
    </xf>
    <xf numFmtId="178" fontId="13" fillId="33" borderId="59" xfId="0" applyNumberFormat="1" applyFont="1" applyFill="1" applyBorder="1" applyAlignment="1">
      <alignment horizontal="center" vertical="center"/>
    </xf>
    <xf numFmtId="178" fontId="13" fillId="33" borderId="0" xfId="0" applyNumberFormat="1" applyFont="1" applyFill="1" applyBorder="1" applyAlignment="1">
      <alignment horizontal="right" vertical="center"/>
    </xf>
    <xf numFmtId="0" fontId="14" fillId="33" borderId="35" xfId="0" applyFont="1" applyFill="1" applyBorder="1" applyAlignment="1">
      <alignment horizontal="center" vertical="center"/>
    </xf>
    <xf numFmtId="178" fontId="14" fillId="33" borderId="60" xfId="0" applyNumberFormat="1" applyFont="1" applyFill="1" applyBorder="1" applyAlignment="1">
      <alignment horizontal="left" vertical="center" wrapText="1"/>
    </xf>
    <xf numFmtId="178" fontId="14" fillId="33" borderId="61" xfId="0" applyNumberFormat="1" applyFont="1" applyFill="1" applyBorder="1" applyAlignment="1">
      <alignment horizontal="left" vertical="center" wrapText="1"/>
    </xf>
    <xf numFmtId="4" fontId="14" fillId="33" borderId="62" xfId="0" applyNumberFormat="1" applyFont="1" applyFill="1" applyBorder="1" applyAlignment="1" applyProtection="1">
      <alignment horizontal="center" vertical="center"/>
      <protection hidden="1"/>
    </xf>
    <xf numFmtId="4" fontId="14" fillId="33" borderId="63" xfId="0" applyNumberFormat="1" applyFont="1" applyFill="1" applyBorder="1" applyAlignment="1" applyProtection="1">
      <alignment horizontal="center" vertical="center"/>
      <protection hidden="1"/>
    </xf>
    <xf numFmtId="4" fontId="14" fillId="33" borderId="64" xfId="0" applyNumberFormat="1" applyFont="1" applyFill="1" applyBorder="1" applyAlignment="1" applyProtection="1">
      <alignment horizontal="center" vertical="center"/>
      <protection locked="0"/>
    </xf>
    <xf numFmtId="178" fontId="4" fillId="33" borderId="60" xfId="0" applyNumberFormat="1" applyFont="1" applyFill="1" applyBorder="1" applyAlignment="1">
      <alignment horizontal="left" vertical="center" wrapText="1"/>
    </xf>
    <xf numFmtId="178" fontId="4" fillId="33" borderId="61" xfId="0" applyNumberFormat="1" applyFont="1" applyFill="1" applyBorder="1" applyAlignment="1">
      <alignment horizontal="left" vertical="center" wrapText="1"/>
    </xf>
    <xf numFmtId="4" fontId="4" fillId="33" borderId="65" xfId="0" applyNumberFormat="1" applyFont="1" applyFill="1" applyBorder="1" applyAlignment="1" applyProtection="1">
      <alignment horizontal="center" vertical="center"/>
      <protection hidden="1"/>
    </xf>
    <xf numFmtId="4" fontId="4" fillId="33" borderId="60" xfId="0" applyNumberFormat="1" applyFont="1" applyFill="1" applyBorder="1" applyAlignment="1" applyProtection="1">
      <alignment horizontal="center" vertical="center"/>
      <protection hidden="1"/>
    </xf>
    <xf numFmtId="4" fontId="4" fillId="33" borderId="66" xfId="0" applyNumberFormat="1" applyFont="1" applyFill="1" applyBorder="1" applyAlignment="1" applyProtection="1">
      <alignment horizontal="center" vertical="center"/>
      <protection locked="0"/>
    </xf>
    <xf numFmtId="0" fontId="75" fillId="33" borderId="0" xfId="0" applyFont="1" applyFill="1" applyAlignment="1">
      <alignment/>
    </xf>
    <xf numFmtId="4" fontId="14" fillId="33" borderId="65" xfId="0" applyNumberFormat="1" applyFont="1" applyFill="1" applyBorder="1" applyAlignment="1" applyProtection="1">
      <alignment horizontal="center" vertical="center"/>
      <protection hidden="1"/>
    </xf>
    <xf numFmtId="4" fontId="14" fillId="33" borderId="60" xfId="0" applyNumberFormat="1" applyFont="1" applyFill="1" applyBorder="1" applyAlignment="1" applyProtection="1">
      <alignment horizontal="center" vertical="center"/>
      <protection hidden="1"/>
    </xf>
    <xf numFmtId="4" fontId="14" fillId="33" borderId="66" xfId="0" applyNumberFormat="1" applyFont="1" applyFill="1" applyBorder="1" applyAlignment="1" applyProtection="1">
      <alignment horizontal="center" vertical="center"/>
      <protection locked="0"/>
    </xf>
    <xf numFmtId="0" fontId="14" fillId="33" borderId="42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178" fontId="17" fillId="33" borderId="60" xfId="0" applyNumberFormat="1" applyFont="1" applyFill="1" applyBorder="1" applyAlignment="1">
      <alignment horizontal="left" vertical="center" wrapText="1"/>
    </xf>
    <xf numFmtId="178" fontId="17" fillId="33" borderId="61" xfId="0" applyNumberFormat="1" applyFont="1" applyFill="1" applyBorder="1" applyAlignment="1">
      <alignment horizontal="left" vertical="center" wrapText="1"/>
    </xf>
    <xf numFmtId="4" fontId="15" fillId="33" borderId="65" xfId="0" applyNumberFormat="1" applyFont="1" applyFill="1" applyBorder="1" applyAlignment="1" applyProtection="1">
      <alignment horizontal="center" vertical="center"/>
      <protection hidden="1"/>
    </xf>
    <xf numFmtId="4" fontId="15" fillId="33" borderId="60" xfId="0" applyNumberFormat="1" applyFont="1" applyFill="1" applyBorder="1" applyAlignment="1" applyProtection="1">
      <alignment horizontal="center" vertical="center"/>
      <protection hidden="1"/>
    </xf>
    <xf numFmtId="4" fontId="15" fillId="33" borderId="66" xfId="0" applyNumberFormat="1" applyFont="1" applyFill="1" applyBorder="1" applyAlignment="1" applyProtection="1">
      <alignment horizontal="center" vertical="center"/>
      <protection locked="0"/>
    </xf>
    <xf numFmtId="0" fontId="15" fillId="33" borderId="32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4" fillId="33" borderId="67" xfId="0" applyFont="1" applyFill="1" applyBorder="1" applyAlignment="1">
      <alignment horizontal="center" vertical="center"/>
    </xf>
    <xf numFmtId="4" fontId="76" fillId="0" borderId="65" xfId="0" applyNumberFormat="1" applyFont="1" applyFill="1" applyBorder="1" applyAlignment="1" applyProtection="1">
      <alignment horizontal="center" vertical="center"/>
      <protection hidden="1"/>
    </xf>
    <xf numFmtId="4" fontId="76" fillId="33" borderId="60" xfId="0" applyNumberFormat="1" applyFont="1" applyFill="1" applyBorder="1" applyAlignment="1" applyProtection="1">
      <alignment horizontal="center" vertical="center"/>
      <protection hidden="1"/>
    </xf>
    <xf numFmtId="4" fontId="76" fillId="33" borderId="66" xfId="0" applyNumberFormat="1" applyFont="1" applyFill="1" applyBorder="1" applyAlignment="1" applyProtection="1">
      <alignment horizontal="center" vertical="center"/>
      <protection locked="0"/>
    </xf>
    <xf numFmtId="0" fontId="14" fillId="33" borderId="32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4" fillId="0" borderId="32" xfId="0" applyFont="1" applyFill="1" applyBorder="1" applyAlignment="1">
      <alignment horizontal="center" vertical="center"/>
    </xf>
    <xf numFmtId="178" fontId="15" fillId="0" borderId="60" xfId="0" applyNumberFormat="1" applyFont="1" applyFill="1" applyBorder="1" applyAlignment="1">
      <alignment horizontal="left" vertical="center" wrapText="1"/>
    </xf>
    <xf numFmtId="178" fontId="15" fillId="0" borderId="61" xfId="0" applyNumberFormat="1" applyFont="1" applyFill="1" applyBorder="1" applyAlignment="1">
      <alignment horizontal="left" vertical="center" wrapText="1"/>
    </xf>
    <xf numFmtId="4" fontId="77" fillId="0" borderId="65" xfId="0" applyNumberFormat="1" applyFont="1" applyFill="1" applyBorder="1" applyAlignment="1" applyProtection="1">
      <alignment horizontal="center" vertical="center"/>
      <protection hidden="1"/>
    </xf>
    <xf numFmtId="4" fontId="15" fillId="0" borderId="60" xfId="0" applyNumberFormat="1" applyFont="1" applyFill="1" applyBorder="1" applyAlignment="1" applyProtection="1">
      <alignment horizontal="center" vertical="center"/>
      <protection hidden="1"/>
    </xf>
    <xf numFmtId="4" fontId="15" fillId="0" borderId="66" xfId="0" applyNumberFormat="1" applyFont="1" applyFill="1" applyBorder="1" applyAlignment="1" applyProtection="1">
      <alignment horizontal="center" vertical="center"/>
      <protection locked="0"/>
    </xf>
    <xf numFmtId="4" fontId="76" fillId="33" borderId="65" xfId="0" applyNumberFormat="1" applyFont="1" applyFill="1" applyBorder="1" applyAlignment="1" applyProtection="1">
      <alignment horizontal="center" vertical="center"/>
      <protection hidden="1"/>
    </xf>
    <xf numFmtId="0" fontId="15" fillId="33" borderId="68" xfId="0" applyFont="1" applyFill="1" applyBorder="1" applyAlignment="1">
      <alignment horizontal="center" vertical="center"/>
    </xf>
    <xf numFmtId="4" fontId="77" fillId="33" borderId="65" xfId="0" applyNumberFormat="1" applyFont="1" applyFill="1" applyBorder="1" applyAlignment="1" applyProtection="1">
      <alignment horizontal="center" vertical="center"/>
      <protection hidden="1"/>
    </xf>
    <xf numFmtId="178" fontId="15" fillId="33" borderId="60" xfId="0" applyNumberFormat="1" applyFont="1" applyFill="1" applyBorder="1" applyAlignment="1">
      <alignment horizontal="center" vertical="center" wrapText="1"/>
    </xf>
    <xf numFmtId="178" fontId="15" fillId="33" borderId="61" xfId="0" applyNumberFormat="1" applyFont="1" applyFill="1" applyBorder="1" applyAlignment="1">
      <alignment horizontal="left" vertical="center" wrapText="1"/>
    </xf>
    <xf numFmtId="178" fontId="14" fillId="33" borderId="69" xfId="0" applyNumberFormat="1" applyFont="1" applyFill="1" applyBorder="1" applyAlignment="1">
      <alignment vertical="center" wrapText="1"/>
    </xf>
    <xf numFmtId="178" fontId="14" fillId="33" borderId="70" xfId="0" applyNumberFormat="1" applyFont="1" applyFill="1" applyBorder="1" applyAlignment="1">
      <alignment vertical="center" wrapText="1"/>
    </xf>
    <xf numFmtId="4" fontId="77" fillId="33" borderId="71" xfId="0" applyNumberFormat="1" applyFont="1" applyFill="1" applyBorder="1" applyAlignment="1" applyProtection="1">
      <alignment horizontal="center" vertical="center"/>
      <protection hidden="1"/>
    </xf>
    <xf numFmtId="4" fontId="15" fillId="33" borderId="69" xfId="0" applyNumberFormat="1" applyFont="1" applyFill="1" applyBorder="1" applyAlignment="1" applyProtection="1">
      <alignment horizontal="center" vertical="center"/>
      <protection hidden="1"/>
    </xf>
    <xf numFmtId="4" fontId="15" fillId="33" borderId="72" xfId="0" applyNumberFormat="1" applyFont="1" applyFill="1" applyBorder="1" applyAlignment="1" applyProtection="1">
      <alignment horizontal="center" vertical="center"/>
      <protection locked="0"/>
    </xf>
    <xf numFmtId="0" fontId="15" fillId="12" borderId="73" xfId="0" applyFont="1" applyFill="1" applyBorder="1" applyAlignment="1">
      <alignment vertical="center"/>
    </xf>
    <xf numFmtId="178" fontId="14" fillId="12" borderId="74" xfId="0" applyNumberFormat="1" applyFont="1" applyFill="1" applyBorder="1" applyAlignment="1">
      <alignment horizontal="left" vertical="center" wrapText="1"/>
    </xf>
    <xf numFmtId="178" fontId="14" fillId="12" borderId="75" xfId="0" applyNumberFormat="1" applyFont="1" applyFill="1" applyBorder="1" applyAlignment="1">
      <alignment horizontal="left" vertical="center" wrapText="1"/>
    </xf>
    <xf numFmtId="4" fontId="14" fillId="12" borderId="76" xfId="16" applyNumberFormat="1" applyFont="1" applyFill="1" applyBorder="1" applyAlignment="1" applyProtection="1">
      <alignment horizontal="center" vertical="center"/>
      <protection hidden="1"/>
    </xf>
    <xf numFmtId="4" fontId="14" fillId="12" borderId="74" xfId="16" applyNumberFormat="1" applyFont="1" applyFill="1" applyBorder="1" applyAlignment="1" applyProtection="1">
      <alignment horizontal="center" vertical="center"/>
      <protection hidden="1"/>
    </xf>
    <xf numFmtId="4" fontId="14" fillId="12" borderId="77" xfId="16" applyNumberFormat="1" applyFont="1" applyFill="1" applyBorder="1" applyAlignment="1">
      <alignment horizontal="center" vertical="center"/>
    </xf>
    <xf numFmtId="0" fontId="78" fillId="33" borderId="32" xfId="0" applyFont="1" applyFill="1" applyBorder="1" applyAlignment="1">
      <alignment horizontal="center" vertical="center"/>
    </xf>
    <xf numFmtId="178" fontId="14" fillId="33" borderId="78" xfId="0" applyNumberFormat="1" applyFont="1" applyFill="1" applyBorder="1" applyAlignment="1">
      <alignment horizontal="left" vertical="center"/>
    </xf>
    <xf numFmtId="178" fontId="14" fillId="33" borderId="79" xfId="0" applyNumberFormat="1" applyFont="1" applyFill="1" applyBorder="1" applyAlignment="1">
      <alignment horizontal="center" vertical="center"/>
    </xf>
    <xf numFmtId="178" fontId="78" fillId="33" borderId="80" xfId="0" applyNumberFormat="1" applyFont="1" applyFill="1" applyBorder="1" applyAlignment="1">
      <alignment horizontal="right" vertical="center"/>
    </xf>
    <xf numFmtId="178" fontId="78" fillId="33" borderId="78" xfId="0" applyNumberFormat="1" applyFont="1" applyFill="1" applyBorder="1" applyAlignment="1">
      <alignment horizontal="right" vertical="center"/>
    </xf>
    <xf numFmtId="178" fontId="78" fillId="33" borderId="81" xfId="0" applyNumberFormat="1" applyFont="1" applyFill="1" applyBorder="1" applyAlignment="1">
      <alignment horizontal="right" vertical="center"/>
    </xf>
    <xf numFmtId="0" fontId="15" fillId="33" borderId="35" xfId="0" applyFont="1" applyFill="1" applyBorder="1" applyAlignment="1">
      <alignment horizontal="center" vertical="center"/>
    </xf>
    <xf numFmtId="178" fontId="14" fillId="33" borderId="60" xfId="0" applyNumberFormat="1" applyFont="1" applyFill="1" applyBorder="1" applyAlignment="1">
      <alignment vertical="center" wrapText="1"/>
    </xf>
    <xf numFmtId="178" fontId="14" fillId="33" borderId="61" xfId="0" applyNumberFormat="1" applyFont="1" applyFill="1" applyBorder="1" applyAlignment="1">
      <alignment vertical="center" wrapText="1"/>
    </xf>
    <xf numFmtId="178" fontId="78" fillId="33" borderId="65" xfId="0" applyNumberFormat="1" applyFont="1" applyFill="1" applyBorder="1" applyAlignment="1">
      <alignment horizontal="right" vertical="center"/>
    </xf>
    <xf numFmtId="178" fontId="78" fillId="33" borderId="60" xfId="0" applyNumberFormat="1" applyFont="1" applyFill="1" applyBorder="1" applyAlignment="1">
      <alignment horizontal="right" vertical="center"/>
    </xf>
    <xf numFmtId="178" fontId="78" fillId="33" borderId="66" xfId="0" applyNumberFormat="1" applyFont="1" applyFill="1" applyBorder="1" applyAlignment="1">
      <alignment horizontal="right" vertical="center"/>
    </xf>
    <xf numFmtId="49" fontId="14" fillId="33" borderId="60" xfId="0" applyNumberFormat="1" applyFont="1" applyFill="1" applyBorder="1" applyAlignment="1">
      <alignment vertical="center" wrapText="1"/>
    </xf>
    <xf numFmtId="178" fontId="14" fillId="33" borderId="61" xfId="0" applyNumberFormat="1" applyFont="1" applyFill="1" applyBorder="1" applyAlignment="1">
      <alignment vertical="center" wrapText="1"/>
    </xf>
    <xf numFmtId="49" fontId="15" fillId="33" borderId="60" xfId="0" applyNumberFormat="1" applyFont="1" applyFill="1" applyBorder="1" applyAlignment="1">
      <alignment vertical="center" wrapText="1"/>
    </xf>
    <xf numFmtId="178" fontId="15" fillId="33" borderId="61" xfId="0" applyNumberFormat="1" applyFont="1" applyFill="1" applyBorder="1" applyAlignment="1">
      <alignment vertical="center" wrapText="1"/>
    </xf>
    <xf numFmtId="0" fontId="75" fillId="33" borderId="0" xfId="0" applyFont="1" applyFill="1" applyAlignment="1">
      <alignment/>
    </xf>
    <xf numFmtId="4" fontId="15" fillId="33" borderId="65" xfId="0" applyNumberFormat="1" applyFont="1" applyFill="1" applyBorder="1" applyAlignment="1" applyProtection="1">
      <alignment horizontal="center" vertical="center"/>
      <protection hidden="1"/>
    </xf>
    <xf numFmtId="4" fontId="15" fillId="33" borderId="60" xfId="0" applyNumberFormat="1" applyFont="1" applyFill="1" applyBorder="1" applyAlignment="1" applyProtection="1">
      <alignment horizontal="center" vertical="center"/>
      <protection hidden="1"/>
    </xf>
    <xf numFmtId="4" fontId="15" fillId="33" borderId="65" xfId="0" applyNumberFormat="1" applyFont="1" applyFill="1" applyBorder="1" applyAlignment="1" applyProtection="1">
      <alignment horizontal="center" vertical="center" wrapText="1"/>
      <protection hidden="1"/>
    </xf>
    <xf numFmtId="4" fontId="14" fillId="33" borderId="65" xfId="0" applyNumberFormat="1" applyFont="1" applyFill="1" applyBorder="1" applyAlignment="1" applyProtection="1">
      <alignment horizontal="center" vertical="center"/>
      <protection hidden="1"/>
    </xf>
    <xf numFmtId="4" fontId="14" fillId="33" borderId="60" xfId="0" applyNumberFormat="1" applyFont="1" applyFill="1" applyBorder="1" applyAlignment="1" applyProtection="1">
      <alignment horizontal="center" vertical="center"/>
      <protection hidden="1"/>
    </xf>
    <xf numFmtId="4" fontId="15" fillId="33" borderId="65" xfId="0" applyNumberFormat="1" applyFont="1" applyFill="1" applyBorder="1" applyAlignment="1" applyProtection="1">
      <alignment horizontal="center" vertical="center" wrapText="1"/>
      <protection hidden="1"/>
    </xf>
    <xf numFmtId="4" fontId="14" fillId="33" borderId="65" xfId="0" applyNumberFormat="1" applyFont="1" applyFill="1" applyBorder="1" applyAlignment="1" applyProtection="1">
      <alignment horizontal="center" vertical="center" wrapText="1"/>
      <protection hidden="1"/>
    </xf>
    <xf numFmtId="4" fontId="79" fillId="33" borderId="0" xfId="0" applyNumberFormat="1" applyFont="1" applyFill="1" applyAlignment="1">
      <alignment/>
    </xf>
    <xf numFmtId="4" fontId="65" fillId="33" borderId="0" xfId="0" applyNumberFormat="1" applyFont="1" applyFill="1" applyAlignment="1" applyProtection="1">
      <alignment horizontal="left" vertical="center"/>
      <protection locked="0"/>
    </xf>
    <xf numFmtId="179" fontId="74" fillId="33" borderId="0" xfId="0" applyNumberFormat="1" applyFont="1" applyFill="1" applyAlignment="1" applyProtection="1">
      <alignment horizontal="right"/>
      <protection locked="0"/>
    </xf>
    <xf numFmtId="4" fontId="65" fillId="33" borderId="0" xfId="0" applyNumberFormat="1" applyFont="1" applyFill="1" applyAlignment="1" applyProtection="1">
      <alignment horizontal="left"/>
      <protection locked="0"/>
    </xf>
    <xf numFmtId="4" fontId="0" fillId="33" borderId="0" xfId="0" applyNumberFormat="1" applyFont="1" applyFill="1" applyAlignment="1">
      <alignment/>
    </xf>
    <xf numFmtId="4" fontId="13" fillId="33" borderId="82" xfId="0" applyNumberFormat="1" applyFont="1" applyFill="1" applyBorder="1" applyAlignment="1">
      <alignment horizontal="center" vertical="center" wrapText="1"/>
    </xf>
    <xf numFmtId="4" fontId="13" fillId="33" borderId="83" xfId="0" applyNumberFormat="1" applyFont="1" applyFill="1" applyBorder="1" applyAlignment="1">
      <alignment horizontal="center" vertical="center" wrapText="1"/>
    </xf>
    <xf numFmtId="4" fontId="13" fillId="33" borderId="84" xfId="0" applyNumberFormat="1" applyFont="1" applyFill="1" applyBorder="1" applyAlignment="1">
      <alignment horizontal="center" vertical="center" wrapText="1"/>
    </xf>
    <xf numFmtId="4" fontId="13" fillId="33" borderId="85" xfId="0" applyNumberFormat="1" applyFont="1" applyFill="1" applyBorder="1" applyAlignment="1">
      <alignment horizontal="center" vertical="center" wrapText="1"/>
    </xf>
    <xf numFmtId="4" fontId="13" fillId="33" borderId="83" xfId="0" applyNumberFormat="1" applyFont="1" applyFill="1" applyBorder="1" applyAlignment="1">
      <alignment horizontal="center" vertical="center"/>
    </xf>
    <xf numFmtId="4" fontId="13" fillId="33" borderId="84" xfId="0" applyNumberFormat="1" applyFont="1" applyFill="1" applyBorder="1" applyAlignment="1">
      <alignment horizontal="center" vertical="center"/>
    </xf>
    <xf numFmtId="4" fontId="13" fillId="33" borderId="86" xfId="0" applyNumberFormat="1" applyFont="1" applyFill="1" applyBorder="1" applyAlignment="1">
      <alignment horizontal="center" vertical="center" wrapText="1" shrinkToFit="1"/>
    </xf>
    <xf numFmtId="4" fontId="13" fillId="33" borderId="87" xfId="0" applyNumberFormat="1" applyFont="1" applyFill="1" applyBorder="1" applyAlignment="1">
      <alignment horizontal="center" vertical="center"/>
    </xf>
    <xf numFmtId="4" fontId="13" fillId="33" borderId="88" xfId="0" applyNumberFormat="1" applyFont="1" applyFill="1" applyBorder="1" applyAlignment="1">
      <alignment horizontal="center" vertical="center"/>
    </xf>
    <xf numFmtId="4" fontId="13" fillId="33" borderId="89" xfId="0" applyNumberFormat="1" applyFont="1" applyFill="1" applyBorder="1" applyAlignment="1">
      <alignment horizontal="center" vertical="center"/>
    </xf>
    <xf numFmtId="4" fontId="13" fillId="33" borderId="90" xfId="0" applyNumberFormat="1" applyFont="1" applyFill="1" applyBorder="1" applyAlignment="1">
      <alignment horizontal="center" vertical="center" wrapText="1" shrinkToFit="1"/>
    </xf>
    <xf numFmtId="4" fontId="13" fillId="33" borderId="91" xfId="0" applyNumberFormat="1" applyFont="1" applyFill="1" applyBorder="1" applyAlignment="1">
      <alignment horizontal="center" vertical="center" wrapText="1" shrinkToFit="1"/>
    </xf>
    <xf numFmtId="4" fontId="13" fillId="33" borderId="92" xfId="0" applyNumberFormat="1" applyFont="1" applyFill="1" applyBorder="1" applyAlignment="1">
      <alignment horizontal="center" vertical="center"/>
    </xf>
    <xf numFmtId="4" fontId="13" fillId="33" borderId="93" xfId="0" applyNumberFormat="1" applyFont="1" applyFill="1" applyBorder="1" applyAlignment="1">
      <alignment horizontal="center" vertical="center"/>
    </xf>
    <xf numFmtId="4" fontId="13" fillId="33" borderId="94" xfId="0" applyNumberFormat="1" applyFont="1" applyFill="1" applyBorder="1" applyAlignment="1">
      <alignment horizontal="center" vertical="center"/>
    </xf>
    <xf numFmtId="4" fontId="13" fillId="33" borderId="95" xfId="0" applyNumberFormat="1" applyFont="1" applyFill="1" applyBorder="1" applyAlignment="1">
      <alignment horizontal="center" vertical="center"/>
    </xf>
    <xf numFmtId="4" fontId="13" fillId="33" borderId="40" xfId="0" applyNumberFormat="1" applyFont="1" applyFill="1" applyBorder="1" applyAlignment="1">
      <alignment horizontal="center"/>
    </xf>
    <xf numFmtId="4" fontId="13" fillId="33" borderId="38" xfId="0" applyNumberFormat="1" applyFont="1" applyFill="1" applyBorder="1" applyAlignment="1">
      <alignment horizontal="center"/>
    </xf>
    <xf numFmtId="4" fontId="13" fillId="33" borderId="96" xfId="0" applyNumberFormat="1" applyFont="1" applyFill="1" applyBorder="1" applyAlignment="1">
      <alignment horizontal="center" vertical="center"/>
    </xf>
    <xf numFmtId="4" fontId="13" fillId="33" borderId="97" xfId="0" applyNumberFormat="1" applyFont="1" applyFill="1" applyBorder="1" applyAlignment="1">
      <alignment horizontal="center" vertical="center"/>
    </xf>
    <xf numFmtId="4" fontId="13" fillId="33" borderId="97" xfId="0" applyNumberFormat="1" applyFont="1" applyFill="1" applyBorder="1" applyAlignment="1">
      <alignment horizontal="center"/>
    </xf>
    <xf numFmtId="4" fontId="13" fillId="33" borderId="26" xfId="0" applyNumberFormat="1" applyFont="1" applyFill="1" applyBorder="1" applyAlignment="1">
      <alignment horizontal="center"/>
    </xf>
    <xf numFmtId="3" fontId="13" fillId="33" borderId="98" xfId="0" applyNumberFormat="1" applyFont="1" applyFill="1" applyBorder="1" applyAlignment="1">
      <alignment horizontal="center" vertical="center"/>
    </xf>
    <xf numFmtId="3" fontId="13" fillId="33" borderId="45" xfId="0" applyNumberFormat="1" applyFont="1" applyFill="1" applyBorder="1" applyAlignment="1">
      <alignment horizontal="center" vertical="center"/>
    </xf>
    <xf numFmtId="3" fontId="13" fillId="33" borderId="48" xfId="0" applyNumberFormat="1" applyFont="1" applyFill="1" applyBorder="1" applyAlignment="1">
      <alignment horizontal="center" vertical="center"/>
    </xf>
    <xf numFmtId="4" fontId="13" fillId="33" borderId="51" xfId="0" applyNumberFormat="1" applyFont="1" applyFill="1" applyBorder="1" applyAlignment="1">
      <alignment horizontal="center" vertical="center"/>
    </xf>
    <xf numFmtId="4" fontId="4" fillId="33" borderId="99" xfId="0" applyNumberFormat="1" applyFont="1" applyFill="1" applyBorder="1" applyAlignment="1">
      <alignment horizontal="center" vertical="center"/>
    </xf>
    <xf numFmtId="4" fontId="13" fillId="33" borderId="51" xfId="0" applyNumberFormat="1" applyFont="1" applyFill="1" applyBorder="1" applyAlignment="1">
      <alignment horizontal="center" vertical="center" wrapText="1"/>
    </xf>
    <xf numFmtId="4" fontId="4" fillId="33" borderId="51" xfId="0" applyNumberFormat="1" applyFont="1" applyFill="1" applyBorder="1" applyAlignment="1">
      <alignment horizontal="center" vertical="center"/>
    </xf>
    <xf numFmtId="4" fontId="4" fillId="33" borderId="100" xfId="0" applyNumberFormat="1" applyFont="1" applyFill="1" applyBorder="1" applyAlignment="1">
      <alignment horizontal="center" vertical="center"/>
    </xf>
    <xf numFmtId="4" fontId="4" fillId="33" borderId="101" xfId="0" applyNumberFormat="1" applyFont="1" applyFill="1" applyBorder="1" applyAlignment="1">
      <alignment horizontal="center" vertical="center"/>
    </xf>
    <xf numFmtId="4" fontId="15" fillId="33" borderId="41" xfId="0" applyNumberFormat="1" applyFont="1" applyFill="1" applyBorder="1" applyAlignment="1" applyProtection="1">
      <alignment horizontal="center" vertical="center"/>
      <protection hidden="1"/>
    </xf>
    <xf numFmtId="4" fontId="15" fillId="33" borderId="40" xfId="0" applyNumberFormat="1" applyFont="1" applyFill="1" applyBorder="1" applyAlignment="1" applyProtection="1">
      <alignment horizontal="center" vertical="center"/>
      <protection hidden="1"/>
    </xf>
    <xf numFmtId="4" fontId="15" fillId="33" borderId="40" xfId="0" applyNumberFormat="1" applyFont="1" applyFill="1" applyBorder="1" applyAlignment="1">
      <alignment horizontal="center" vertical="center"/>
    </xf>
    <xf numFmtId="4" fontId="15" fillId="33" borderId="38" xfId="0" applyNumberFormat="1" applyFont="1" applyFill="1" applyBorder="1" applyAlignment="1">
      <alignment horizontal="center" vertical="center"/>
    </xf>
    <xf numFmtId="4" fontId="15" fillId="33" borderId="96" xfId="0" applyNumberFormat="1" applyFont="1" applyFill="1" applyBorder="1" applyAlignment="1" applyProtection="1">
      <alignment horizontal="center" vertical="center"/>
      <protection hidden="1"/>
    </xf>
    <xf numFmtId="4" fontId="15" fillId="33" borderId="97" xfId="0" applyNumberFormat="1" applyFont="1" applyFill="1" applyBorder="1" applyAlignment="1" applyProtection="1">
      <alignment horizontal="center" vertical="center"/>
      <protection hidden="1"/>
    </xf>
    <xf numFmtId="4" fontId="15" fillId="33" borderId="97" xfId="0" applyNumberFormat="1" applyFont="1" applyFill="1" applyBorder="1" applyAlignment="1">
      <alignment horizontal="center" vertical="center"/>
    </xf>
    <xf numFmtId="4" fontId="15" fillId="33" borderId="26" xfId="0" applyNumberFormat="1" applyFont="1" applyFill="1" applyBorder="1" applyAlignment="1">
      <alignment horizontal="center" vertical="center"/>
    </xf>
    <xf numFmtId="4" fontId="14" fillId="12" borderId="102" xfId="0" applyNumberFormat="1" applyFont="1" applyFill="1" applyBorder="1" applyAlignment="1" applyProtection="1">
      <alignment horizontal="center" vertical="center"/>
      <protection hidden="1"/>
    </xf>
    <xf numFmtId="4" fontId="14" fillId="12" borderId="45" xfId="0" applyNumberFormat="1" applyFont="1" applyFill="1" applyBorder="1" applyAlignment="1" applyProtection="1">
      <alignment horizontal="center" vertical="center"/>
      <protection hidden="1"/>
    </xf>
    <xf numFmtId="4" fontId="14" fillId="12" borderId="48" xfId="0" applyNumberFormat="1" applyFont="1" applyFill="1" applyBorder="1" applyAlignment="1">
      <alignment horizontal="center" vertical="center"/>
    </xf>
    <xf numFmtId="4" fontId="14" fillId="12" borderId="45" xfId="0" applyNumberFormat="1" applyFont="1" applyFill="1" applyBorder="1" applyAlignment="1">
      <alignment horizontal="center" vertical="center"/>
    </xf>
    <xf numFmtId="178" fontId="15" fillId="33" borderId="103" xfId="0" applyNumberFormat="1" applyFont="1" applyFill="1" applyBorder="1" applyAlignment="1">
      <alignment/>
    </xf>
    <xf numFmtId="178" fontId="15" fillId="33" borderId="0" xfId="0" applyNumberFormat="1" applyFont="1" applyFill="1" applyAlignment="1">
      <alignment/>
    </xf>
    <xf numFmtId="178" fontId="15" fillId="33" borderId="104" xfId="0" applyNumberFormat="1" applyFont="1" applyFill="1" applyBorder="1" applyAlignment="1">
      <alignment horizontal="center"/>
    </xf>
    <xf numFmtId="178" fontId="15" fillId="33" borderId="105" xfId="0" applyNumberFormat="1" applyFont="1" applyFill="1" applyBorder="1" applyAlignment="1">
      <alignment horizontal="center"/>
    </xf>
    <xf numFmtId="178" fontId="15" fillId="33" borderId="54" xfId="0" applyNumberFormat="1" applyFont="1" applyFill="1" applyBorder="1" applyAlignment="1" applyProtection="1">
      <alignment horizontal="center" vertical="center"/>
      <protection hidden="1"/>
    </xf>
    <xf numFmtId="4" fontId="15" fillId="33" borderId="55" xfId="0" applyNumberFormat="1" applyFont="1" applyFill="1" applyBorder="1" applyAlignment="1" applyProtection="1">
      <alignment horizontal="center" vertical="center"/>
      <protection hidden="1"/>
    </xf>
    <xf numFmtId="4" fontId="15" fillId="33" borderId="56" xfId="0" applyNumberFormat="1" applyFont="1" applyFill="1" applyBorder="1" applyAlignment="1" applyProtection="1">
      <alignment horizontal="center" vertical="center"/>
      <protection hidden="1"/>
    </xf>
    <xf numFmtId="4" fontId="15" fillId="33" borderId="56" xfId="0" applyNumberFormat="1" applyFont="1" applyFill="1" applyBorder="1" applyAlignment="1" applyProtection="1">
      <alignment horizontal="center" vertical="center"/>
      <protection locked="0"/>
    </xf>
    <xf numFmtId="4" fontId="15" fillId="33" borderId="54" xfId="0" applyNumberFormat="1" applyFont="1" applyFill="1" applyBorder="1" applyAlignment="1" applyProtection="1">
      <alignment horizontal="center" vertical="center"/>
      <protection hidden="1"/>
    </xf>
    <xf numFmtId="4" fontId="15" fillId="33" borderId="53" xfId="0" applyNumberFormat="1" applyFont="1" applyFill="1" applyBorder="1" applyAlignment="1">
      <alignment horizontal="center" vertical="center"/>
    </xf>
    <xf numFmtId="4" fontId="15" fillId="33" borderId="56" xfId="0" applyNumberFormat="1" applyFont="1" applyFill="1" applyBorder="1" applyAlignment="1">
      <alignment horizontal="center" vertical="center"/>
    </xf>
    <xf numFmtId="178" fontId="14" fillId="12" borderId="98" xfId="0" applyNumberFormat="1" applyFont="1" applyFill="1" applyBorder="1" applyAlignment="1" applyProtection="1">
      <alignment horizontal="center" vertical="center"/>
      <protection hidden="1"/>
    </xf>
    <xf numFmtId="4" fontId="14" fillId="12" borderId="28" xfId="0" applyNumberFormat="1" applyFont="1" applyFill="1" applyBorder="1" applyAlignment="1" applyProtection="1">
      <alignment horizontal="center" vertical="center"/>
      <protection hidden="1"/>
    </xf>
    <xf numFmtId="4" fontId="14" fillId="12" borderId="30" xfId="0" applyNumberFormat="1" applyFont="1" applyFill="1" applyBorder="1" applyAlignment="1" applyProtection="1">
      <alignment horizontal="center" vertical="center"/>
      <protection hidden="1"/>
    </xf>
    <xf numFmtId="4" fontId="14" fillId="12" borderId="98" xfId="0" applyNumberFormat="1" applyFont="1" applyFill="1" applyBorder="1" applyAlignment="1" applyProtection="1">
      <alignment horizontal="center" vertical="center"/>
      <protection hidden="1"/>
    </xf>
    <xf numFmtId="178" fontId="4" fillId="33" borderId="0" xfId="0" applyNumberFormat="1" applyFont="1" applyFill="1" applyBorder="1" applyAlignment="1">
      <alignment/>
    </xf>
    <xf numFmtId="178" fontId="4" fillId="33" borderId="90" xfId="0" applyNumberFormat="1" applyFont="1" applyFill="1" applyBorder="1" applyAlignment="1">
      <alignment horizontal="center"/>
    </xf>
    <xf numFmtId="178" fontId="4" fillId="33" borderId="106" xfId="0" applyNumberFormat="1" applyFont="1" applyFill="1" applyBorder="1" applyAlignment="1">
      <alignment horizontal="center"/>
    </xf>
    <xf numFmtId="4" fontId="14" fillId="33" borderId="107" xfId="0" applyNumberFormat="1" applyFont="1" applyFill="1" applyBorder="1" applyAlignment="1" applyProtection="1">
      <alignment horizontal="center" vertical="center"/>
      <protection hidden="1"/>
    </xf>
    <xf numFmtId="4" fontId="14" fillId="33" borderId="62" xfId="0" applyNumberFormat="1" applyFont="1" applyFill="1" applyBorder="1" applyAlignment="1">
      <alignment horizontal="center" vertical="center"/>
    </xf>
    <xf numFmtId="4" fontId="14" fillId="33" borderId="63" xfId="0" applyNumberFormat="1" applyFont="1" applyFill="1" applyBorder="1" applyAlignment="1">
      <alignment horizontal="center" vertical="center"/>
    </xf>
    <xf numFmtId="4" fontId="4" fillId="33" borderId="107" xfId="0" applyNumberFormat="1" applyFont="1" applyFill="1" applyBorder="1" applyAlignment="1" applyProtection="1">
      <alignment horizontal="center" vertical="center"/>
      <protection hidden="1"/>
    </xf>
    <xf numFmtId="4" fontId="15" fillId="33" borderId="107" xfId="0" applyNumberFormat="1" applyFont="1" applyFill="1" applyBorder="1" applyAlignment="1" applyProtection="1">
      <alignment horizontal="center" vertical="center"/>
      <protection hidden="1"/>
    </xf>
    <xf numFmtId="4" fontId="15" fillId="33" borderId="65" xfId="0" applyNumberFormat="1" applyFont="1" applyFill="1" applyBorder="1" applyAlignment="1">
      <alignment horizontal="center" vertical="center"/>
    </xf>
    <xf numFmtId="4" fontId="15" fillId="33" borderId="60" xfId="0" applyNumberFormat="1" applyFont="1" applyFill="1" applyBorder="1" applyAlignment="1">
      <alignment horizontal="center" vertical="center"/>
    </xf>
    <xf numFmtId="4" fontId="14" fillId="33" borderId="66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65" xfId="0" applyNumberFormat="1" applyFont="1" applyFill="1" applyBorder="1" applyAlignment="1">
      <alignment horizontal="center" vertical="center"/>
    </xf>
    <xf numFmtId="4" fontId="14" fillId="33" borderId="60" xfId="0" applyNumberFormat="1" applyFont="1" applyFill="1" applyBorder="1" applyAlignment="1">
      <alignment horizontal="center" vertical="center"/>
    </xf>
    <xf numFmtId="4" fontId="15" fillId="33" borderId="66" xfId="0" applyNumberFormat="1" applyFont="1" applyFill="1" applyBorder="1" applyAlignment="1" applyProtection="1">
      <alignment horizontal="center" vertical="center" wrapText="1"/>
      <protection locked="0"/>
    </xf>
    <xf numFmtId="4" fontId="4" fillId="33" borderId="65" xfId="0" applyNumberFormat="1" applyFont="1" applyFill="1" applyBorder="1" applyAlignment="1">
      <alignment horizontal="center" vertical="center"/>
    </xf>
    <xf numFmtId="4" fontId="4" fillId="33" borderId="60" xfId="0" applyNumberFormat="1" applyFont="1" applyFill="1" applyBorder="1" applyAlignment="1">
      <alignment horizontal="center" vertical="center"/>
    </xf>
    <xf numFmtId="4" fontId="14" fillId="0" borderId="65" xfId="0" applyNumberFormat="1" applyFont="1" applyFill="1" applyBorder="1" applyAlignment="1" applyProtection="1">
      <alignment horizontal="center" vertical="center"/>
      <protection hidden="1"/>
    </xf>
    <xf numFmtId="4" fontId="15" fillId="0" borderId="107" xfId="0" applyNumberFormat="1" applyFont="1" applyFill="1" applyBorder="1" applyAlignment="1" applyProtection="1">
      <alignment horizontal="center" vertical="center"/>
      <protection hidden="1"/>
    </xf>
    <xf numFmtId="4" fontId="15" fillId="0" borderId="65" xfId="0" applyNumberFormat="1" applyFont="1" applyFill="1" applyBorder="1" applyAlignment="1" applyProtection="1">
      <alignment horizontal="center" vertical="center"/>
      <protection hidden="1"/>
    </xf>
    <xf numFmtId="4" fontId="15" fillId="0" borderId="66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65" xfId="0" applyNumberFormat="1" applyFont="1" applyFill="1" applyBorder="1" applyAlignment="1">
      <alignment horizontal="center" vertical="center"/>
    </xf>
    <xf numFmtId="4" fontId="15" fillId="0" borderId="60" xfId="0" applyNumberFormat="1" applyFont="1" applyFill="1" applyBorder="1" applyAlignment="1">
      <alignment horizontal="center" vertical="center"/>
    </xf>
    <xf numFmtId="4" fontId="15" fillId="33" borderId="108" xfId="0" applyNumberFormat="1" applyFont="1" applyFill="1" applyBorder="1" applyAlignment="1" applyProtection="1">
      <alignment horizontal="center" vertical="center"/>
      <protection hidden="1"/>
    </xf>
    <xf numFmtId="4" fontId="15" fillId="33" borderId="71" xfId="0" applyNumberFormat="1" applyFont="1" applyFill="1" applyBorder="1" applyAlignment="1" applyProtection="1">
      <alignment horizontal="center" vertical="center"/>
      <protection hidden="1"/>
    </xf>
    <xf numFmtId="4" fontId="15" fillId="33" borderId="72" xfId="0" applyNumberFormat="1" applyFont="1" applyFill="1" applyBorder="1" applyAlignment="1" applyProtection="1">
      <alignment horizontal="center" vertical="center" wrapText="1"/>
      <protection locked="0"/>
    </xf>
    <xf numFmtId="4" fontId="15" fillId="33" borderId="71" xfId="0" applyNumberFormat="1" applyFont="1" applyFill="1" applyBorder="1" applyAlignment="1">
      <alignment horizontal="center" vertical="center"/>
    </xf>
    <xf numFmtId="4" fontId="15" fillId="33" borderId="69" xfId="0" applyNumberFormat="1" applyFont="1" applyFill="1" applyBorder="1" applyAlignment="1">
      <alignment horizontal="center" vertical="center"/>
    </xf>
    <xf numFmtId="4" fontId="14" fillId="12" borderId="29" xfId="16" applyNumberFormat="1" applyFont="1" applyFill="1" applyBorder="1" applyAlignment="1" applyProtection="1">
      <alignment horizontal="center" vertical="center"/>
      <protection hidden="1"/>
    </xf>
    <xf numFmtId="4" fontId="14" fillId="12" borderId="77" xfId="16" applyNumberFormat="1" applyFont="1" applyFill="1" applyBorder="1" applyAlignment="1">
      <alignment horizontal="center" vertical="center" wrapText="1"/>
    </xf>
    <xf numFmtId="4" fontId="14" fillId="12" borderId="76" xfId="0" applyNumberFormat="1" applyFont="1" applyFill="1" applyBorder="1" applyAlignment="1">
      <alignment horizontal="center" vertical="center"/>
    </xf>
    <xf numFmtId="4" fontId="14" fillId="12" borderId="74" xfId="0" applyNumberFormat="1" applyFont="1" applyFill="1" applyBorder="1" applyAlignment="1">
      <alignment horizontal="center" vertical="center"/>
    </xf>
    <xf numFmtId="178" fontId="78" fillId="33" borderId="109" xfId="0" applyNumberFormat="1" applyFont="1" applyFill="1" applyBorder="1" applyAlignment="1">
      <alignment horizontal="right" vertical="center"/>
    </xf>
    <xf numFmtId="178" fontId="75" fillId="33" borderId="80" xfId="0" applyNumberFormat="1" applyFont="1" applyFill="1" applyBorder="1" applyAlignment="1">
      <alignment/>
    </xf>
    <xf numFmtId="178" fontId="75" fillId="33" borderId="78" xfId="0" applyNumberFormat="1" applyFont="1" applyFill="1" applyBorder="1" applyAlignment="1">
      <alignment/>
    </xf>
    <xf numFmtId="178" fontId="75" fillId="33" borderId="81" xfId="0" applyNumberFormat="1" applyFont="1" applyFill="1" applyBorder="1" applyAlignment="1">
      <alignment horizontal="right" vertical="center" wrapText="1"/>
    </xf>
    <xf numFmtId="178" fontId="75" fillId="33" borderId="109" xfId="0" applyNumberFormat="1" applyFont="1" applyFill="1" applyBorder="1" applyAlignment="1">
      <alignment/>
    </xf>
    <xf numFmtId="178" fontId="75" fillId="33" borderId="80" xfId="0" applyNumberFormat="1" applyFont="1" applyFill="1" applyBorder="1" applyAlignment="1">
      <alignment horizontal="center"/>
    </xf>
    <xf numFmtId="178" fontId="75" fillId="33" borderId="78" xfId="0" applyNumberFormat="1" applyFont="1" applyFill="1" applyBorder="1" applyAlignment="1">
      <alignment horizontal="center"/>
    </xf>
    <xf numFmtId="178" fontId="78" fillId="33" borderId="107" xfId="0" applyNumberFormat="1" applyFont="1" applyFill="1" applyBorder="1" applyAlignment="1">
      <alignment horizontal="right" vertical="center"/>
    </xf>
    <xf numFmtId="178" fontId="75" fillId="33" borderId="65" xfId="0" applyNumberFormat="1" applyFont="1" applyFill="1" applyBorder="1" applyAlignment="1">
      <alignment/>
    </xf>
    <xf numFmtId="178" fontId="75" fillId="33" borderId="60" xfId="0" applyNumberFormat="1" applyFont="1" applyFill="1" applyBorder="1" applyAlignment="1">
      <alignment/>
    </xf>
    <xf numFmtId="178" fontId="75" fillId="33" borderId="66" xfId="0" applyNumberFormat="1" applyFont="1" applyFill="1" applyBorder="1" applyAlignment="1">
      <alignment horizontal="right" vertical="center" wrapText="1"/>
    </xf>
    <xf numFmtId="178" fontId="75" fillId="33" borderId="107" xfId="0" applyNumberFormat="1" applyFont="1" applyFill="1" applyBorder="1" applyAlignment="1">
      <alignment/>
    </xf>
    <xf numFmtId="4" fontId="77" fillId="33" borderId="65" xfId="0" applyNumberFormat="1" applyFont="1" applyFill="1" applyBorder="1" applyAlignment="1" applyProtection="1">
      <alignment horizontal="center" vertical="center" wrapText="1"/>
      <protection hidden="1"/>
    </xf>
    <xf numFmtId="4" fontId="80" fillId="33" borderId="0" xfId="0" applyNumberFormat="1" applyFont="1" applyFill="1" applyAlignment="1">
      <alignment horizontal="center"/>
    </xf>
    <xf numFmtId="4" fontId="13" fillId="33" borderId="85" xfId="0" applyNumberFormat="1" applyFont="1" applyFill="1" applyBorder="1" applyAlignment="1">
      <alignment horizontal="center" vertical="center"/>
    </xf>
    <xf numFmtId="4" fontId="13" fillId="33" borderId="110" xfId="0" applyNumberFormat="1" applyFont="1" applyFill="1" applyBorder="1" applyAlignment="1">
      <alignment horizontal="center" vertical="center"/>
    </xf>
    <xf numFmtId="4" fontId="13" fillId="33" borderId="111" xfId="0" applyNumberFormat="1" applyFont="1" applyFill="1" applyBorder="1" applyAlignment="1">
      <alignment horizontal="center" vertical="center"/>
    </xf>
    <xf numFmtId="4" fontId="13" fillId="33" borderId="112" xfId="0" applyNumberFormat="1" applyFont="1" applyFill="1" applyBorder="1" applyAlignment="1">
      <alignment horizontal="center" vertical="center"/>
    </xf>
    <xf numFmtId="4" fontId="13" fillId="33" borderId="41" xfId="0" applyNumberFormat="1" applyFont="1" applyFill="1" applyBorder="1" applyAlignment="1">
      <alignment horizontal="center"/>
    </xf>
    <xf numFmtId="4" fontId="13" fillId="33" borderId="96" xfId="0" applyNumberFormat="1" applyFont="1" applyFill="1" applyBorder="1" applyAlignment="1">
      <alignment horizontal="center"/>
    </xf>
    <xf numFmtId="3" fontId="13" fillId="33" borderId="102" xfId="0" applyNumberFormat="1" applyFont="1" applyFill="1" applyBorder="1" applyAlignment="1">
      <alignment horizontal="center" vertical="center"/>
    </xf>
    <xf numFmtId="4" fontId="4" fillId="33" borderId="113" xfId="0" applyNumberFormat="1" applyFont="1" applyFill="1" applyBorder="1" applyAlignment="1">
      <alignment horizontal="center" vertical="center"/>
    </xf>
    <xf numFmtId="4" fontId="15" fillId="33" borderId="41" xfId="0" applyNumberFormat="1" applyFont="1" applyFill="1" applyBorder="1" applyAlignment="1">
      <alignment horizontal="center" vertical="center"/>
    </xf>
    <xf numFmtId="4" fontId="15" fillId="33" borderId="96" xfId="0" applyNumberFormat="1" applyFont="1" applyFill="1" applyBorder="1" applyAlignment="1">
      <alignment horizontal="center" vertical="center"/>
    </xf>
    <xf numFmtId="4" fontId="14" fillId="12" borderId="102" xfId="0" applyNumberFormat="1" applyFont="1" applyFill="1" applyBorder="1" applyAlignment="1">
      <alignment horizontal="center" vertical="center"/>
    </xf>
    <xf numFmtId="4" fontId="14" fillId="12" borderId="114" xfId="0" applyNumberFormat="1" applyFont="1" applyFill="1" applyBorder="1" applyAlignment="1">
      <alignment horizontal="center" vertical="center"/>
    </xf>
    <xf numFmtId="178" fontId="15" fillId="33" borderId="115" xfId="0" applyNumberFormat="1" applyFont="1" applyFill="1" applyBorder="1" applyAlignment="1">
      <alignment horizontal="center"/>
    </xf>
    <xf numFmtId="4" fontId="15" fillId="33" borderId="116" xfId="0" applyNumberFormat="1" applyFont="1" applyFill="1" applyBorder="1" applyAlignment="1">
      <alignment horizontal="center" vertical="center"/>
    </xf>
    <xf numFmtId="4" fontId="14" fillId="12" borderId="117" xfId="0" applyNumberFormat="1" applyFont="1" applyFill="1" applyBorder="1" applyAlignment="1" applyProtection="1">
      <alignment horizontal="center" vertical="center"/>
      <protection hidden="1"/>
    </xf>
    <xf numFmtId="178" fontId="4" fillId="33" borderId="118" xfId="0" applyNumberFormat="1" applyFont="1" applyFill="1" applyBorder="1" applyAlignment="1">
      <alignment horizontal="center"/>
    </xf>
    <xf numFmtId="4" fontId="14" fillId="33" borderId="64" xfId="0" applyNumberFormat="1" applyFont="1" applyFill="1" applyBorder="1" applyAlignment="1">
      <alignment horizontal="center" vertical="center"/>
    </xf>
    <xf numFmtId="4" fontId="15" fillId="33" borderId="66" xfId="0" applyNumberFormat="1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/>
    </xf>
    <xf numFmtId="0" fontId="65" fillId="33" borderId="0" xfId="0" applyFont="1" applyFill="1" applyAlignment="1">
      <alignment horizontal="center"/>
    </xf>
    <xf numFmtId="4" fontId="14" fillId="33" borderId="6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" fontId="15" fillId="0" borderId="66" xfId="0" applyNumberFormat="1" applyFont="1" applyFill="1" applyBorder="1" applyAlignment="1">
      <alignment horizontal="center" vertical="center"/>
    </xf>
    <xf numFmtId="4" fontId="14" fillId="12" borderId="77" xfId="0" applyNumberFormat="1" applyFont="1" applyFill="1" applyBorder="1" applyAlignment="1">
      <alignment horizontal="center" vertical="center"/>
    </xf>
    <xf numFmtId="4" fontId="14" fillId="12" borderId="119" xfId="0" applyNumberFormat="1" applyFont="1" applyFill="1" applyBorder="1" applyAlignment="1">
      <alignment horizontal="center" vertical="center"/>
    </xf>
    <xf numFmtId="178" fontId="75" fillId="33" borderId="66" xfId="0" applyNumberFormat="1" applyFont="1" applyFill="1" applyBorder="1" applyAlignment="1">
      <alignment horizontal="center"/>
    </xf>
    <xf numFmtId="178" fontId="75" fillId="33" borderId="66" xfId="0" applyNumberFormat="1" applyFont="1" applyFill="1" applyBorder="1" applyAlignment="1">
      <alignment/>
    </xf>
    <xf numFmtId="4" fontId="14" fillId="33" borderId="66" xfId="0" applyNumberFormat="1" applyFont="1" applyFill="1" applyBorder="1" applyAlignment="1">
      <alignment horizontal="center" vertical="center"/>
    </xf>
    <xf numFmtId="4" fontId="15" fillId="33" borderId="66" xfId="0" applyNumberFormat="1" applyFont="1" applyFill="1" applyBorder="1" applyAlignment="1">
      <alignment horizontal="center" vertical="center"/>
    </xf>
    <xf numFmtId="0" fontId="81" fillId="33" borderId="0" xfId="0" applyFont="1" applyFill="1" applyBorder="1" applyAlignment="1">
      <alignment horizontal="left"/>
    </xf>
    <xf numFmtId="0" fontId="65" fillId="33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33" borderId="0" xfId="0" applyFont="1" applyFill="1" applyAlignment="1">
      <alignment/>
    </xf>
    <xf numFmtId="49" fontId="14" fillId="33" borderId="69" xfId="0" applyNumberFormat="1" applyFont="1" applyFill="1" applyBorder="1" applyAlignment="1">
      <alignment vertical="center" wrapText="1"/>
    </xf>
    <xf numFmtId="178" fontId="14" fillId="33" borderId="70" xfId="0" applyNumberFormat="1" applyFont="1" applyFill="1" applyBorder="1" applyAlignment="1">
      <alignment vertical="center" wrapText="1"/>
    </xf>
    <xf numFmtId="4" fontId="14" fillId="33" borderId="71" xfId="0" applyNumberFormat="1" applyFont="1" applyFill="1" applyBorder="1" applyAlignment="1" applyProtection="1">
      <alignment horizontal="center" vertical="center" wrapText="1"/>
      <protection hidden="1"/>
    </xf>
    <xf numFmtId="4" fontId="14" fillId="33" borderId="69" xfId="0" applyNumberFormat="1" applyFont="1" applyFill="1" applyBorder="1" applyAlignment="1" applyProtection="1">
      <alignment horizontal="center" vertical="center"/>
      <protection hidden="1"/>
    </xf>
    <xf numFmtId="4" fontId="15" fillId="33" borderId="71" xfId="0" applyNumberFormat="1" applyFont="1" applyFill="1" applyBorder="1" applyAlignment="1" applyProtection="1">
      <alignment horizontal="center" vertical="center" wrapText="1"/>
      <protection hidden="1"/>
    </xf>
    <xf numFmtId="178" fontId="14" fillId="12" borderId="76" xfId="0" applyNumberFormat="1" applyFont="1" applyFill="1" applyBorder="1" applyAlignment="1">
      <alignment vertical="center" wrapText="1"/>
    </xf>
    <xf numFmtId="178" fontId="14" fillId="12" borderId="75" xfId="0" applyNumberFormat="1" applyFont="1" applyFill="1" applyBorder="1" applyAlignment="1">
      <alignment vertical="center" wrapText="1"/>
    </xf>
    <xf numFmtId="178" fontId="14" fillId="33" borderId="78" xfId="0" applyNumberFormat="1" applyFont="1" applyFill="1" applyBorder="1" applyAlignment="1">
      <alignment vertical="center" wrapText="1"/>
    </xf>
    <xf numFmtId="178" fontId="14" fillId="33" borderId="79" xfId="0" applyNumberFormat="1" applyFont="1" applyFill="1" applyBorder="1" applyAlignment="1">
      <alignment vertical="center" wrapText="1"/>
    </xf>
    <xf numFmtId="178" fontId="14" fillId="33" borderId="80" xfId="0" applyNumberFormat="1" applyFont="1" applyFill="1" applyBorder="1" applyAlignment="1">
      <alignment horizontal="right" vertical="center"/>
    </xf>
    <xf numFmtId="178" fontId="14" fillId="33" borderId="78" xfId="0" applyNumberFormat="1" applyFont="1" applyFill="1" applyBorder="1" applyAlignment="1">
      <alignment horizontal="right" vertical="center"/>
    </xf>
    <xf numFmtId="178" fontId="14" fillId="33" borderId="81" xfId="0" applyNumberFormat="1" applyFont="1" applyFill="1" applyBorder="1" applyAlignment="1">
      <alignment horizontal="right" vertical="center"/>
    </xf>
    <xf numFmtId="178" fontId="15" fillId="33" borderId="60" xfId="0" applyNumberFormat="1" applyFont="1" applyFill="1" applyBorder="1" applyAlignment="1">
      <alignment vertical="center" wrapText="1"/>
    </xf>
    <xf numFmtId="178" fontId="15" fillId="33" borderId="61" xfId="0" applyNumberFormat="1" applyFont="1" applyFill="1" applyBorder="1" applyAlignment="1">
      <alignment vertical="center" wrapText="1"/>
    </xf>
    <xf numFmtId="178" fontId="14" fillId="33" borderId="65" xfId="0" applyNumberFormat="1" applyFont="1" applyFill="1" applyBorder="1" applyAlignment="1">
      <alignment horizontal="center" vertical="center"/>
    </xf>
    <xf numFmtId="178" fontId="14" fillId="33" borderId="60" xfId="0" applyNumberFormat="1" applyFont="1" applyFill="1" applyBorder="1" applyAlignment="1">
      <alignment horizontal="center" vertical="center"/>
    </xf>
    <xf numFmtId="178" fontId="14" fillId="33" borderId="66" xfId="0" applyNumberFormat="1" applyFont="1" applyFill="1" applyBorder="1" applyAlignment="1">
      <alignment horizontal="center" vertical="center"/>
    </xf>
    <xf numFmtId="49" fontId="15" fillId="33" borderId="61" xfId="0" applyNumberFormat="1" applyFont="1" applyFill="1" applyBorder="1" applyAlignment="1">
      <alignment vertical="center" wrapText="1"/>
    </xf>
    <xf numFmtId="178" fontId="14" fillId="33" borderId="65" xfId="0" applyNumberFormat="1" applyFont="1" applyFill="1" applyBorder="1" applyAlignment="1">
      <alignment horizontal="right" vertical="center"/>
    </xf>
    <xf numFmtId="178" fontId="14" fillId="33" borderId="60" xfId="0" applyNumberFormat="1" applyFont="1" applyFill="1" applyBorder="1" applyAlignment="1">
      <alignment horizontal="right" vertical="center"/>
    </xf>
    <xf numFmtId="178" fontId="14" fillId="33" borderId="66" xfId="0" applyNumberFormat="1" applyFont="1" applyFill="1" applyBorder="1" applyAlignment="1">
      <alignment horizontal="right" vertical="center"/>
    </xf>
    <xf numFmtId="178" fontId="15" fillId="33" borderId="60" xfId="0" applyNumberFormat="1" applyFont="1" applyFill="1" applyBorder="1" applyAlignment="1">
      <alignment vertical="top" wrapText="1"/>
    </xf>
    <xf numFmtId="4" fontId="14" fillId="33" borderId="71" xfId="0" applyNumberFormat="1" applyFont="1" applyFill="1" applyBorder="1" applyAlignment="1" applyProtection="1">
      <alignment horizontal="center" vertical="center"/>
      <protection hidden="1"/>
    </xf>
    <xf numFmtId="4" fontId="14" fillId="33" borderId="69" xfId="0" applyNumberFormat="1" applyFont="1" applyFill="1" applyBorder="1" applyAlignment="1" applyProtection="1">
      <alignment horizontal="center" vertical="center"/>
      <protection hidden="1"/>
    </xf>
    <xf numFmtId="4" fontId="14" fillId="33" borderId="72" xfId="0" applyNumberFormat="1" applyFont="1" applyFill="1" applyBorder="1" applyAlignment="1">
      <alignment horizontal="center" vertical="center"/>
    </xf>
    <xf numFmtId="4" fontId="14" fillId="12" borderId="76" xfId="0" applyNumberFormat="1" applyFont="1" applyFill="1" applyBorder="1" applyAlignment="1" applyProtection="1">
      <alignment horizontal="center" vertical="center"/>
      <protection hidden="1"/>
    </xf>
    <xf numFmtId="4" fontId="14" fillId="12" borderId="74" xfId="0" applyNumberFormat="1" applyFont="1" applyFill="1" applyBorder="1" applyAlignment="1" applyProtection="1">
      <alignment horizontal="center" vertical="center"/>
      <protection hidden="1"/>
    </xf>
    <xf numFmtId="0" fontId="14" fillId="33" borderId="50" xfId="0" applyFont="1" applyFill="1" applyBorder="1" applyAlignment="1">
      <alignment horizontal="center" vertical="center"/>
    </xf>
    <xf numFmtId="178" fontId="15" fillId="33" borderId="79" xfId="0" applyNumberFormat="1" applyFont="1" applyFill="1" applyBorder="1" applyAlignment="1">
      <alignment/>
    </xf>
    <xf numFmtId="178" fontId="14" fillId="33" borderId="60" xfId="0" applyNumberFormat="1" applyFont="1" applyFill="1" applyBorder="1" applyAlignment="1">
      <alignment vertical="center"/>
    </xf>
    <xf numFmtId="178" fontId="14" fillId="33" borderId="61" xfId="0" applyNumberFormat="1" applyFont="1" applyFill="1" applyBorder="1" applyAlignment="1">
      <alignment vertical="center"/>
    </xf>
    <xf numFmtId="4" fontId="14" fillId="33" borderId="66" xfId="0" applyNumberFormat="1" applyFont="1" applyFill="1" applyBorder="1" applyAlignment="1" applyProtection="1">
      <alignment horizontal="center" vertical="center"/>
      <protection hidden="1"/>
    </xf>
    <xf numFmtId="178" fontId="15" fillId="33" borderId="60" xfId="0" applyNumberFormat="1" applyFont="1" applyFill="1" applyBorder="1" applyAlignment="1">
      <alignment vertical="center"/>
    </xf>
    <xf numFmtId="178" fontId="15" fillId="33" borderId="61" xfId="0" applyNumberFormat="1" applyFont="1" applyFill="1" applyBorder="1" applyAlignment="1">
      <alignment vertical="center"/>
    </xf>
    <xf numFmtId="4" fontId="15" fillId="33" borderId="66" xfId="0" applyNumberFormat="1" applyFont="1" applyFill="1" applyBorder="1" applyAlignment="1" applyProtection="1">
      <alignment horizontal="center" vertical="center"/>
      <protection hidden="1"/>
    </xf>
    <xf numFmtId="178" fontId="15" fillId="33" borderId="60" xfId="0" applyNumberFormat="1" applyFont="1" applyFill="1" applyBorder="1" applyAlignment="1">
      <alignment horizontal="left" vertical="center"/>
    </xf>
    <xf numFmtId="178" fontId="14" fillId="33" borderId="69" xfId="0" applyNumberFormat="1" applyFont="1" applyFill="1" applyBorder="1" applyAlignment="1">
      <alignment horizontal="left" vertical="center" wrapText="1"/>
    </xf>
    <xf numFmtId="178" fontId="14" fillId="33" borderId="70" xfId="0" applyNumberFormat="1" applyFont="1" applyFill="1" applyBorder="1" applyAlignment="1">
      <alignment horizontal="left" vertical="center" wrapText="1"/>
    </xf>
    <xf numFmtId="4" fontId="14" fillId="33" borderId="72" xfId="0" applyNumberFormat="1" applyFont="1" applyFill="1" applyBorder="1" applyAlignment="1" applyProtection="1">
      <alignment horizontal="center" vertical="center"/>
      <protection hidden="1"/>
    </xf>
    <xf numFmtId="0" fontId="15" fillId="12" borderId="73" xfId="0" applyFont="1" applyFill="1" applyBorder="1" applyAlignment="1">
      <alignment horizontal="center" vertical="center"/>
    </xf>
    <xf numFmtId="4" fontId="14" fillId="12" borderId="77" xfId="0" applyNumberFormat="1" applyFont="1" applyFill="1" applyBorder="1" applyAlignment="1" applyProtection="1">
      <alignment horizontal="center" vertical="center"/>
      <protection hidden="1"/>
    </xf>
    <xf numFmtId="0" fontId="15" fillId="33" borderId="120" xfId="0" applyFont="1" applyFill="1" applyBorder="1" applyAlignment="1">
      <alignment horizontal="center" vertical="center"/>
    </xf>
    <xf numFmtId="178" fontId="14" fillId="33" borderId="78" xfId="0" applyNumberFormat="1" applyFont="1" applyFill="1" applyBorder="1" applyAlignment="1">
      <alignment horizontal="left" vertical="center" wrapText="1"/>
    </xf>
    <xf numFmtId="178" fontId="14" fillId="33" borderId="121" xfId="0" applyNumberFormat="1" applyFont="1" applyFill="1" applyBorder="1" applyAlignment="1">
      <alignment horizontal="left" vertical="center" wrapText="1"/>
    </xf>
    <xf numFmtId="0" fontId="15" fillId="33" borderId="67" xfId="0" applyFont="1" applyFill="1" applyBorder="1" applyAlignment="1">
      <alignment horizontal="center" vertical="center"/>
    </xf>
    <xf numFmtId="178" fontId="15" fillId="33" borderId="60" xfId="0" applyNumberFormat="1" applyFont="1" applyFill="1" applyBorder="1" applyAlignment="1">
      <alignment horizontal="left" vertical="center" wrapText="1"/>
    </xf>
    <xf numFmtId="4" fontId="15" fillId="33" borderId="62" xfId="0" applyNumberFormat="1" applyFont="1" applyFill="1" applyBorder="1" applyAlignment="1" applyProtection="1">
      <alignment horizontal="center" vertical="center"/>
      <protection hidden="1"/>
    </xf>
    <xf numFmtId="4" fontId="15" fillId="33" borderId="63" xfId="0" applyNumberFormat="1" applyFont="1" applyFill="1" applyBorder="1" applyAlignment="1" applyProtection="1">
      <alignment horizontal="center" vertical="center"/>
      <protection hidden="1"/>
    </xf>
    <xf numFmtId="4" fontId="15" fillId="33" borderId="64" xfId="0" applyNumberFormat="1" applyFont="1" applyFill="1" applyBorder="1" applyAlignment="1" applyProtection="1">
      <alignment horizontal="center" vertical="center"/>
      <protection locked="0"/>
    </xf>
    <xf numFmtId="0" fontId="15" fillId="12" borderId="12" xfId="0" applyFont="1" applyFill="1" applyBorder="1" applyAlignment="1">
      <alignment vertical="center"/>
    </xf>
    <xf numFmtId="178" fontId="14" fillId="12" borderId="63" xfId="0" applyNumberFormat="1" applyFont="1" applyFill="1" applyBorder="1" applyAlignment="1">
      <alignment horizontal="center" vertical="center"/>
    </xf>
    <xf numFmtId="178" fontId="14" fillId="12" borderId="122" xfId="0" applyNumberFormat="1" applyFont="1" applyFill="1" applyBorder="1" applyAlignment="1">
      <alignment horizontal="center" vertical="center"/>
    </xf>
    <xf numFmtId="4" fontId="14" fillId="12" borderId="62" xfId="0" applyNumberFormat="1" applyFont="1" applyFill="1" applyBorder="1" applyAlignment="1" applyProtection="1">
      <alignment horizontal="center" vertical="center"/>
      <protection hidden="1"/>
    </xf>
    <xf numFmtId="4" fontId="14" fillId="12" borderId="63" xfId="0" applyNumberFormat="1" applyFont="1" applyFill="1" applyBorder="1" applyAlignment="1" applyProtection="1">
      <alignment horizontal="center" vertical="center"/>
      <protection hidden="1"/>
    </xf>
    <xf numFmtId="4" fontId="14" fillId="12" borderId="64" xfId="0" applyNumberFormat="1" applyFont="1" applyFill="1" applyBorder="1" applyAlignment="1" applyProtection="1">
      <alignment horizontal="center" vertical="center"/>
      <protection hidden="1"/>
    </xf>
    <xf numFmtId="0" fontId="15" fillId="12" borderId="123" xfId="0" applyFont="1" applyFill="1" applyBorder="1" applyAlignment="1">
      <alignment vertical="center"/>
    </xf>
    <xf numFmtId="178" fontId="14" fillId="12" borderId="124" xfId="0" applyNumberFormat="1" applyFont="1" applyFill="1" applyBorder="1" applyAlignment="1">
      <alignment horizontal="center" vertical="center"/>
    </xf>
    <xf numFmtId="178" fontId="14" fillId="12" borderId="125" xfId="0" applyNumberFormat="1" applyFont="1" applyFill="1" applyBorder="1" applyAlignment="1">
      <alignment horizontal="center" vertical="center"/>
    </xf>
    <xf numFmtId="4" fontId="14" fillId="12" borderId="126" xfId="0" applyNumberFormat="1" applyFont="1" applyFill="1" applyBorder="1" applyAlignment="1" applyProtection="1">
      <alignment horizontal="center" vertical="center"/>
      <protection hidden="1"/>
    </xf>
    <xf numFmtId="4" fontId="14" fillId="12" borderId="124" xfId="0" applyNumberFormat="1" applyFont="1" applyFill="1" applyBorder="1" applyAlignment="1" applyProtection="1">
      <alignment horizontal="center" vertical="center"/>
      <protection hidden="1"/>
    </xf>
    <xf numFmtId="4" fontId="14" fillId="12" borderId="125" xfId="0" applyNumberFormat="1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>
      <alignment vertical="center"/>
    </xf>
    <xf numFmtId="178" fontId="14" fillId="33" borderId="0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 applyProtection="1">
      <alignment horizontal="center" vertical="center"/>
      <protection hidden="1"/>
    </xf>
    <xf numFmtId="0" fontId="78" fillId="36" borderId="0" xfId="0" applyFont="1" applyFill="1" applyAlignment="1">
      <alignment vertical="center"/>
    </xf>
    <xf numFmtId="0" fontId="14" fillId="36" borderId="0" xfId="0" applyFont="1" applyFill="1" applyAlignment="1">
      <alignment vertical="center"/>
    </xf>
    <xf numFmtId="4" fontId="14" fillId="36" borderId="0" xfId="0" applyNumberFormat="1" applyFont="1" applyFill="1" applyAlignment="1">
      <alignment vertical="center"/>
    </xf>
    <xf numFmtId="4" fontId="14" fillId="33" borderId="0" xfId="0" applyNumberFormat="1" applyFont="1" applyFill="1" applyAlignment="1">
      <alignment vertical="center"/>
    </xf>
    <xf numFmtId="0" fontId="78" fillId="33" borderId="0" xfId="0" applyFont="1" applyFill="1" applyAlignment="1" applyProtection="1">
      <alignment horizontal="left"/>
      <protection locked="0"/>
    </xf>
    <xf numFmtId="0" fontId="78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 horizontal="center"/>
      <protection locked="0"/>
    </xf>
    <xf numFmtId="4" fontId="14" fillId="33" borderId="0" xfId="0" applyNumberFormat="1" applyFont="1" applyFill="1" applyAlignment="1" applyProtection="1">
      <alignment horizontal="center"/>
      <protection locked="0"/>
    </xf>
    <xf numFmtId="178" fontId="14" fillId="33" borderId="109" xfId="0" applyNumberFormat="1" applyFont="1" applyFill="1" applyBorder="1" applyAlignment="1">
      <alignment horizontal="right" vertical="center"/>
    </xf>
    <xf numFmtId="4" fontId="15" fillId="33" borderId="80" xfId="0" applyNumberFormat="1" applyFont="1" applyFill="1" applyBorder="1" applyAlignment="1">
      <alignment/>
    </xf>
    <xf numFmtId="4" fontId="15" fillId="33" borderId="78" xfId="0" applyNumberFormat="1" applyFont="1" applyFill="1" applyBorder="1" applyAlignment="1">
      <alignment/>
    </xf>
    <xf numFmtId="4" fontId="15" fillId="33" borderId="81" xfId="0" applyNumberFormat="1" applyFont="1" applyFill="1" applyBorder="1" applyAlignment="1">
      <alignment horizontal="right" vertical="center" wrapText="1"/>
    </xf>
    <xf numFmtId="4" fontId="14" fillId="33" borderId="109" xfId="0" applyNumberFormat="1" applyFont="1" applyFill="1" applyBorder="1" applyAlignment="1">
      <alignment horizontal="center" vertical="center"/>
    </xf>
    <xf numFmtId="178" fontId="15" fillId="33" borderId="80" xfId="0" applyNumberFormat="1" applyFont="1" applyFill="1" applyBorder="1" applyAlignment="1">
      <alignment horizontal="center"/>
    </xf>
    <xf numFmtId="178" fontId="15" fillId="33" borderId="78" xfId="0" applyNumberFormat="1" applyFont="1" applyFill="1" applyBorder="1" applyAlignment="1">
      <alignment/>
    </xf>
    <xf numFmtId="4" fontId="15" fillId="33" borderId="65" xfId="0" applyNumberFormat="1" applyFont="1" applyFill="1" applyBorder="1" applyAlignment="1">
      <alignment horizontal="center" vertical="center" wrapText="1"/>
    </xf>
    <xf numFmtId="4" fontId="15" fillId="33" borderId="60" xfId="0" applyNumberFormat="1" applyFont="1" applyFill="1" applyBorder="1" applyAlignment="1">
      <alignment horizontal="center" vertical="center" wrapText="1"/>
    </xf>
    <xf numFmtId="4" fontId="14" fillId="33" borderId="66" xfId="0" applyNumberFormat="1" applyFont="1" applyFill="1" applyBorder="1" applyAlignment="1">
      <alignment horizontal="center" vertical="center" wrapText="1"/>
    </xf>
    <xf numFmtId="4" fontId="14" fillId="33" borderId="65" xfId="0" applyNumberFormat="1" applyFont="1" applyFill="1" applyBorder="1" applyAlignment="1">
      <alignment horizontal="center" vertical="center" wrapText="1"/>
    </xf>
    <xf numFmtId="4" fontId="14" fillId="33" borderId="60" xfId="0" applyNumberFormat="1" applyFont="1" applyFill="1" applyBorder="1" applyAlignment="1">
      <alignment horizontal="center" vertical="center" wrapText="1"/>
    </xf>
    <xf numFmtId="178" fontId="14" fillId="33" borderId="107" xfId="0" applyNumberFormat="1" applyFont="1" applyFill="1" applyBorder="1" applyAlignment="1">
      <alignment horizontal="center" vertical="center"/>
    </xf>
    <xf numFmtId="4" fontId="15" fillId="33" borderId="66" xfId="0" applyNumberFormat="1" applyFont="1" applyFill="1" applyBorder="1" applyAlignment="1">
      <alignment horizontal="center" vertical="center" wrapText="1"/>
    </xf>
    <xf numFmtId="4" fontId="15" fillId="33" borderId="107" xfId="0" applyNumberFormat="1" applyFont="1" applyFill="1" applyBorder="1" applyAlignment="1">
      <alignment horizontal="center" vertical="center"/>
    </xf>
    <xf numFmtId="178" fontId="15" fillId="33" borderId="65" xfId="0" applyNumberFormat="1" applyFont="1" applyFill="1" applyBorder="1" applyAlignment="1">
      <alignment horizontal="center" vertical="center"/>
    </xf>
    <xf numFmtId="178" fontId="15" fillId="33" borderId="60" xfId="0" applyNumberFormat="1" applyFont="1" applyFill="1" applyBorder="1" applyAlignment="1">
      <alignment horizontal="center" vertical="center"/>
    </xf>
    <xf numFmtId="178" fontId="14" fillId="33" borderId="107" xfId="0" applyNumberFormat="1" applyFont="1" applyFill="1" applyBorder="1" applyAlignment="1">
      <alignment horizontal="right" vertical="center"/>
    </xf>
    <xf numFmtId="178" fontId="15" fillId="33" borderId="65" xfId="0" applyNumberFormat="1" applyFont="1" applyFill="1" applyBorder="1" applyAlignment="1">
      <alignment/>
    </xf>
    <xf numFmtId="178" fontId="15" fillId="33" borderId="60" xfId="0" applyNumberFormat="1" applyFont="1" applyFill="1" applyBorder="1" applyAlignment="1">
      <alignment/>
    </xf>
    <xf numFmtId="178" fontId="15" fillId="33" borderId="66" xfId="0" applyNumberFormat="1" applyFont="1" applyFill="1" applyBorder="1" applyAlignment="1">
      <alignment horizontal="right" vertical="center" wrapText="1"/>
    </xf>
    <xf numFmtId="178" fontId="15" fillId="33" borderId="107" xfId="0" applyNumberFormat="1" applyFont="1" applyFill="1" applyBorder="1" applyAlignment="1">
      <alignment/>
    </xf>
    <xf numFmtId="178" fontId="15" fillId="33" borderId="65" xfId="0" applyNumberFormat="1" applyFont="1" applyFill="1" applyBorder="1" applyAlignment="1">
      <alignment horizontal="center"/>
    </xf>
    <xf numFmtId="178" fontId="15" fillId="33" borderId="60" xfId="0" applyNumberFormat="1" applyFont="1" applyFill="1" applyBorder="1" applyAlignment="1">
      <alignment horizontal="center"/>
    </xf>
    <xf numFmtId="178" fontId="15" fillId="33" borderId="107" xfId="0" applyNumberFormat="1" applyFont="1" applyFill="1" applyBorder="1" applyAlignment="1" applyProtection="1">
      <alignment horizontal="center" vertical="center"/>
      <protection hidden="1"/>
    </xf>
    <xf numFmtId="4" fontId="14" fillId="33" borderId="108" xfId="0" applyNumberFormat="1" applyFont="1" applyFill="1" applyBorder="1" applyAlignment="1" applyProtection="1">
      <alignment horizontal="center" vertical="center"/>
      <protection hidden="1"/>
    </xf>
    <xf numFmtId="4" fontId="14" fillId="12" borderId="29" xfId="0" applyNumberFormat="1" applyFont="1" applyFill="1" applyBorder="1" applyAlignment="1" applyProtection="1">
      <alignment horizontal="center" vertical="center"/>
      <protection hidden="1"/>
    </xf>
    <xf numFmtId="4" fontId="14" fillId="12" borderId="77" xfId="0" applyNumberFormat="1" applyFont="1" applyFill="1" applyBorder="1" applyAlignment="1">
      <alignment horizontal="center" vertical="center" wrapText="1"/>
    </xf>
    <xf numFmtId="178" fontId="15" fillId="33" borderId="80" xfId="0" applyNumberFormat="1" applyFont="1" applyFill="1" applyBorder="1" applyAlignment="1">
      <alignment/>
    </xf>
    <xf numFmtId="178" fontId="15" fillId="33" borderId="81" xfId="0" applyNumberFormat="1" applyFont="1" applyFill="1" applyBorder="1" applyAlignment="1">
      <alignment horizontal="right" vertical="center" wrapText="1"/>
    </xf>
    <xf numFmtId="178" fontId="15" fillId="33" borderId="109" xfId="0" applyNumberFormat="1" applyFont="1" applyFill="1" applyBorder="1" applyAlignment="1">
      <alignment/>
    </xf>
    <xf numFmtId="178" fontId="15" fillId="33" borderId="78" xfId="0" applyNumberFormat="1" applyFont="1" applyFill="1" applyBorder="1" applyAlignment="1">
      <alignment horizontal="center"/>
    </xf>
    <xf numFmtId="4" fontId="14" fillId="33" borderId="66" xfId="0" applyNumberFormat="1" applyFont="1" applyFill="1" applyBorder="1" applyAlignment="1" applyProtection="1">
      <alignment horizontal="center" vertical="center" wrapText="1"/>
      <protection hidden="1"/>
    </xf>
    <xf numFmtId="4" fontId="15" fillId="33" borderId="66" xfId="0" applyNumberFormat="1" applyFont="1" applyFill="1" applyBorder="1" applyAlignment="1" applyProtection="1">
      <alignment horizontal="center" vertical="center" wrapText="1"/>
      <protection hidden="1"/>
    </xf>
    <xf numFmtId="4" fontId="14" fillId="33" borderId="72" xfId="0" applyNumberFormat="1" applyFont="1" applyFill="1" applyBorder="1" applyAlignment="1" applyProtection="1">
      <alignment horizontal="center" vertical="center" wrapText="1"/>
      <protection hidden="1"/>
    </xf>
    <xf numFmtId="4" fontId="14" fillId="33" borderId="71" xfId="0" applyNumberFormat="1" applyFont="1" applyFill="1" applyBorder="1" applyAlignment="1">
      <alignment horizontal="center" vertical="center"/>
    </xf>
    <xf numFmtId="4" fontId="14" fillId="33" borderId="69" xfId="0" applyNumberFormat="1" applyFont="1" applyFill="1" applyBorder="1" applyAlignment="1">
      <alignment horizontal="center" vertical="center"/>
    </xf>
    <xf numFmtId="4" fontId="14" fillId="12" borderId="77" xfId="0" applyNumberFormat="1" applyFont="1" applyFill="1" applyBorder="1" applyAlignment="1" applyProtection="1">
      <alignment horizontal="center" vertical="center" wrapText="1"/>
      <protection hidden="1"/>
    </xf>
    <xf numFmtId="178" fontId="14" fillId="33" borderId="79" xfId="0" applyNumberFormat="1" applyFont="1" applyFill="1" applyBorder="1" applyAlignment="1">
      <alignment horizontal="left" vertical="center" wrapText="1"/>
    </xf>
    <xf numFmtId="178" fontId="14" fillId="33" borderId="127" xfId="0" applyNumberFormat="1" applyFont="1" applyFill="1" applyBorder="1" applyAlignment="1">
      <alignment horizontal="right" vertical="center"/>
    </xf>
    <xf numFmtId="178" fontId="15" fillId="33" borderId="121" xfId="0" applyNumberFormat="1" applyFont="1" applyFill="1" applyBorder="1" applyAlignment="1">
      <alignment/>
    </xf>
    <xf numFmtId="178" fontId="15" fillId="33" borderId="128" xfId="0" applyNumberFormat="1" applyFont="1" applyFill="1" applyBorder="1" applyAlignment="1">
      <alignment horizontal="right" vertical="center" wrapText="1"/>
    </xf>
    <xf numFmtId="178" fontId="14" fillId="33" borderId="109" xfId="0" applyNumberFormat="1" applyFont="1" applyFill="1" applyBorder="1" applyAlignment="1">
      <alignment horizontal="center"/>
    </xf>
    <xf numFmtId="178" fontId="15" fillId="33" borderId="127" xfId="0" applyNumberFormat="1" applyFont="1" applyFill="1" applyBorder="1" applyAlignment="1">
      <alignment horizontal="center"/>
    </xf>
    <xf numFmtId="178" fontId="15" fillId="33" borderId="121" xfId="0" applyNumberFormat="1" applyFont="1" applyFill="1" applyBorder="1" applyAlignment="1">
      <alignment horizontal="center"/>
    </xf>
    <xf numFmtId="4" fontId="15" fillId="33" borderId="64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3" borderId="62" xfId="0" applyNumberFormat="1" applyFont="1" applyFill="1" applyBorder="1" applyAlignment="1">
      <alignment horizontal="center" vertical="center"/>
    </xf>
    <xf numFmtId="4" fontId="15" fillId="33" borderId="63" xfId="0" applyNumberFormat="1" applyFont="1" applyFill="1" applyBorder="1" applyAlignment="1">
      <alignment horizontal="center" vertical="center"/>
    </xf>
    <xf numFmtId="4" fontId="15" fillId="33" borderId="66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3" borderId="72" xfId="0" applyNumberFormat="1" applyFont="1" applyFill="1" applyBorder="1" applyAlignment="1" applyProtection="1">
      <alignment horizontal="center" vertical="center" wrapText="1"/>
      <protection hidden="1" locked="0"/>
    </xf>
    <xf numFmtId="4" fontId="14" fillId="12" borderId="129" xfId="0" applyNumberFormat="1" applyFont="1" applyFill="1" applyBorder="1" applyAlignment="1" applyProtection="1">
      <alignment horizontal="center" vertical="center"/>
      <protection hidden="1"/>
    </xf>
    <xf numFmtId="4" fontId="14" fillId="12" borderId="64" xfId="0" applyNumberFormat="1" applyFont="1" applyFill="1" applyBorder="1" applyAlignment="1" applyProtection="1">
      <alignment horizontal="center" vertical="center" wrapText="1"/>
      <protection hidden="1"/>
    </xf>
    <xf numFmtId="4" fontId="14" fillId="12" borderId="62" xfId="0" applyNumberFormat="1" applyFont="1" applyFill="1" applyBorder="1" applyAlignment="1">
      <alignment horizontal="center" vertical="center"/>
    </xf>
    <xf numFmtId="4" fontId="14" fillId="12" borderId="63" xfId="0" applyNumberFormat="1" applyFont="1" applyFill="1" applyBorder="1" applyAlignment="1">
      <alignment horizontal="center" vertical="center"/>
    </xf>
    <xf numFmtId="4" fontId="14" fillId="12" borderId="130" xfId="0" applyNumberFormat="1" applyFont="1" applyFill="1" applyBorder="1" applyAlignment="1" applyProtection="1">
      <alignment horizontal="center" vertical="center"/>
      <protection hidden="1"/>
    </xf>
    <xf numFmtId="4" fontId="14" fillId="12" borderId="125" xfId="0" applyNumberFormat="1" applyFont="1" applyFill="1" applyBorder="1" applyAlignment="1" applyProtection="1">
      <alignment horizontal="center" vertical="center" wrapText="1"/>
      <protection hidden="1"/>
    </xf>
    <xf numFmtId="4" fontId="14" fillId="12" borderId="126" xfId="0" applyNumberFormat="1" applyFont="1" applyFill="1" applyBorder="1" applyAlignment="1">
      <alignment horizontal="center" vertical="center"/>
    </xf>
    <xf numFmtId="4" fontId="14" fillId="12" borderId="124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 applyProtection="1">
      <alignment horizontal="center" vertical="center" wrapText="1"/>
      <protection hidden="1"/>
    </xf>
    <xf numFmtId="4" fontId="14" fillId="33" borderId="0" xfId="0" applyNumberFormat="1" applyFont="1" applyFill="1" applyBorder="1" applyAlignment="1">
      <alignment horizontal="center" vertical="center"/>
    </xf>
    <xf numFmtId="4" fontId="14" fillId="33" borderId="0" xfId="0" applyNumberFormat="1" applyFont="1" applyFill="1" applyAlignment="1">
      <alignment horizontal="center" vertical="center"/>
    </xf>
    <xf numFmtId="4" fontId="14" fillId="33" borderId="0" xfId="0" applyNumberFormat="1" applyFont="1" applyFill="1" applyAlignment="1">
      <alignment/>
    </xf>
    <xf numFmtId="4" fontId="15" fillId="33" borderId="0" xfId="0" applyNumberFormat="1" applyFont="1" applyFill="1" applyAlignment="1">
      <alignment/>
    </xf>
    <xf numFmtId="4" fontId="14" fillId="33" borderId="0" xfId="0" applyNumberFormat="1" applyFont="1" applyFill="1" applyAlignment="1">
      <alignment horizontal="center"/>
    </xf>
    <xf numFmtId="4" fontId="14" fillId="33" borderId="0" xfId="0" applyNumberFormat="1" applyFont="1" applyFill="1" applyAlignment="1" applyProtection="1">
      <alignment vertical="center"/>
      <protection locked="0"/>
    </xf>
    <xf numFmtId="4" fontId="14" fillId="12" borderId="27" xfId="16" applyNumberFormat="1" applyFont="1" applyFill="1" applyBorder="1" applyAlignment="1" applyProtection="1">
      <alignment horizontal="center" vertical="center"/>
      <protection hidden="1"/>
    </xf>
    <xf numFmtId="4" fontId="14" fillId="12" borderId="119" xfId="0" applyNumberFormat="1" applyFont="1" applyFill="1" applyBorder="1" applyAlignment="1" applyProtection="1">
      <alignment horizontal="center" vertical="center"/>
      <protection hidden="1"/>
    </xf>
    <xf numFmtId="178" fontId="15" fillId="33" borderId="66" xfId="0" applyNumberFormat="1" applyFont="1" applyFill="1" applyBorder="1" applyAlignment="1">
      <alignment/>
    </xf>
    <xf numFmtId="178" fontId="15" fillId="33" borderId="66" xfId="0" applyNumberFormat="1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left"/>
    </xf>
    <xf numFmtId="0" fontId="75" fillId="33" borderId="0" xfId="0" applyFont="1" applyFill="1" applyAlignment="1">
      <alignment horizontal="left"/>
    </xf>
    <xf numFmtId="178" fontId="15" fillId="33" borderId="66" xfId="0" applyNumberFormat="1" applyFont="1" applyFill="1" applyBorder="1" applyAlignment="1">
      <alignment horizontal="center"/>
    </xf>
    <xf numFmtId="180" fontId="65" fillId="33" borderId="0" xfId="0" applyNumberFormat="1" applyFont="1" applyFill="1" applyAlignment="1">
      <alignment/>
    </xf>
    <xf numFmtId="0" fontId="65" fillId="33" borderId="0" xfId="0" applyFont="1" applyFill="1" applyBorder="1" applyAlignment="1">
      <alignment/>
    </xf>
    <xf numFmtId="178" fontId="65" fillId="33" borderId="0" xfId="0" applyNumberFormat="1" applyFont="1" applyFill="1" applyAlignment="1">
      <alignment/>
    </xf>
    <xf numFmtId="4" fontId="15" fillId="33" borderId="64" xfId="0" applyNumberFormat="1" applyFont="1" applyFill="1" applyBorder="1" applyAlignment="1">
      <alignment horizontal="center" vertical="center"/>
    </xf>
    <xf numFmtId="4" fontId="15" fillId="33" borderId="119" xfId="0" applyNumberFormat="1" applyFont="1" applyFill="1" applyBorder="1" applyAlignment="1">
      <alignment horizontal="center" vertical="center"/>
    </xf>
    <xf numFmtId="4" fontId="14" fillId="33" borderId="119" xfId="0" applyNumberFormat="1" applyFont="1" applyFill="1" applyBorder="1" applyAlignment="1">
      <alignment horizontal="center" vertical="center"/>
    </xf>
    <xf numFmtId="4" fontId="14" fillId="12" borderId="64" xfId="0" applyNumberFormat="1" applyFont="1" applyFill="1" applyBorder="1" applyAlignment="1">
      <alignment horizontal="center" vertical="center"/>
    </xf>
    <xf numFmtId="4" fontId="14" fillId="12" borderId="125" xfId="0" applyNumberFormat="1" applyFont="1" applyFill="1" applyBorder="1" applyAlignment="1">
      <alignment horizontal="center" vertical="center"/>
    </xf>
    <xf numFmtId="4" fontId="14" fillId="12" borderId="131" xfId="0" applyNumberFormat="1" applyFont="1" applyFill="1" applyBorder="1" applyAlignment="1">
      <alignment horizontal="center" vertical="center"/>
    </xf>
    <xf numFmtId="4" fontId="14" fillId="12" borderId="0" xfId="0" applyNumberFormat="1" applyFont="1" applyFill="1" applyBorder="1" applyAlignment="1">
      <alignment horizontal="center" vertical="center"/>
    </xf>
    <xf numFmtId="0" fontId="67" fillId="33" borderId="0" xfId="0" applyFont="1" applyFill="1" applyAlignment="1">
      <alignment/>
    </xf>
    <xf numFmtId="4" fontId="14" fillId="33" borderId="0" xfId="0" applyNumberFormat="1" applyFont="1" applyFill="1" applyAlignment="1" applyProtection="1">
      <alignment/>
      <protection locked="0"/>
    </xf>
    <xf numFmtId="0" fontId="75" fillId="33" borderId="0" xfId="0" applyFont="1" applyFill="1" applyAlignment="1" applyProtection="1">
      <alignment/>
      <protection locked="0"/>
    </xf>
    <xf numFmtId="4" fontId="15" fillId="33" borderId="0" xfId="0" applyNumberFormat="1" applyFont="1" applyFill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4" fillId="36" borderId="0" xfId="0" applyFont="1" applyFill="1" applyAlignment="1">
      <alignment horizontal="center" vertical="center"/>
    </xf>
    <xf numFmtId="0" fontId="14" fillId="33" borderId="0" xfId="0" applyFont="1" applyFill="1" applyAlignment="1" applyProtection="1">
      <alignment horizontal="center" vertical="top"/>
      <protection locked="0"/>
    </xf>
    <xf numFmtId="0" fontId="24" fillId="33" borderId="0" xfId="0" applyFont="1" applyFill="1" applyAlignment="1">
      <alignment/>
    </xf>
    <xf numFmtId="4" fontId="24" fillId="33" borderId="0" xfId="0" applyNumberFormat="1" applyFont="1" applyFill="1" applyAlignment="1">
      <alignment/>
    </xf>
    <xf numFmtId="10" fontId="24" fillId="33" borderId="0" xfId="0" applyNumberFormat="1" applyFont="1" applyFill="1" applyAlignment="1">
      <alignment/>
    </xf>
    <xf numFmtId="4" fontId="68" fillId="33" borderId="0" xfId="0" applyNumberFormat="1" applyFont="1" applyFill="1" applyAlignment="1">
      <alignment/>
    </xf>
    <xf numFmtId="4" fontId="25" fillId="33" borderId="0" xfId="0" applyNumberFormat="1" applyFont="1" applyFill="1" applyAlignment="1" applyProtection="1">
      <alignment/>
      <protection locked="0"/>
    </xf>
    <xf numFmtId="4" fontId="14" fillId="33" borderId="0" xfId="0" applyNumberFormat="1" applyFont="1" applyFill="1" applyAlignment="1" applyProtection="1">
      <alignment horizontal="left"/>
      <protection locked="0"/>
    </xf>
    <xf numFmtId="4" fontId="14" fillId="33" borderId="0" xfId="0" applyNumberFormat="1" applyFont="1" applyFill="1" applyAlignment="1" applyProtection="1">
      <alignment horizontal="left" vertical="center" wrapText="1"/>
      <protection locked="0"/>
    </xf>
    <xf numFmtId="4" fontId="15" fillId="33" borderId="0" xfId="0" applyNumberFormat="1" applyFont="1" applyFill="1" applyAlignment="1" applyProtection="1">
      <alignment vertical="center" wrapText="1"/>
      <protection locked="0"/>
    </xf>
    <xf numFmtId="4" fontId="14" fillId="33" borderId="0" xfId="0" applyNumberFormat="1" applyFont="1" applyFill="1" applyAlignment="1" applyProtection="1">
      <alignment/>
      <protection locked="0"/>
    </xf>
    <xf numFmtId="4" fontId="26" fillId="33" borderId="0" xfId="0" applyNumberFormat="1" applyFont="1" applyFill="1" applyAlignment="1">
      <alignment/>
    </xf>
    <xf numFmtId="4" fontId="78" fillId="33" borderId="0" xfId="0" applyNumberFormat="1" applyFont="1" applyFill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9"/>
  <sheetViews>
    <sheetView tabSelected="1" view="pageBreakPreview" zoomScale="50" zoomScaleNormal="85" zoomScaleSheetLayoutView="50" workbookViewId="0" topLeftCell="B1">
      <selection activeCell="B5" sqref="B5:S5"/>
    </sheetView>
  </sheetViews>
  <sheetFormatPr defaultColWidth="9.140625" defaultRowHeight="12.75" outlineLevelRow="1"/>
  <cols>
    <col min="1" max="1" width="9.140625" style="13" hidden="1" customWidth="1"/>
    <col min="2" max="2" width="9.00390625" style="13" customWidth="1"/>
    <col min="3" max="3" width="11.421875" style="13" customWidth="1"/>
    <col min="4" max="4" width="84.421875" style="13" customWidth="1"/>
    <col min="5" max="5" width="23.7109375" style="14" customWidth="1"/>
    <col min="6" max="6" width="24.57421875" style="14" hidden="1" customWidth="1"/>
    <col min="7" max="7" width="25.7109375" style="14" customWidth="1"/>
    <col min="8" max="8" width="26.140625" style="14" customWidth="1"/>
    <col min="9" max="9" width="23.7109375" style="14" hidden="1" customWidth="1"/>
    <col min="10" max="10" width="23.00390625" style="14" customWidth="1"/>
    <col min="11" max="11" width="17.57421875" style="14" hidden="1" customWidth="1"/>
    <col min="12" max="12" width="25.57421875" style="14" customWidth="1"/>
    <col min="13" max="13" width="25.00390625" style="14" customWidth="1"/>
    <col min="14" max="14" width="6.28125" style="14" hidden="1" customWidth="1"/>
    <col min="15" max="15" width="28.28125" style="14" customWidth="1"/>
    <col min="16" max="16" width="22.8515625" style="14" hidden="1" customWidth="1"/>
    <col min="17" max="18" width="25.7109375" style="14" customWidth="1"/>
    <col min="19" max="19" width="0.9921875" style="14" hidden="1" customWidth="1"/>
    <col min="20" max="20" width="14.421875" style="13" bestFit="1" customWidth="1"/>
    <col min="21" max="21" width="9.140625" style="13" customWidth="1"/>
    <col min="22" max="22" width="15.00390625" style="13" bestFit="1" customWidth="1"/>
    <col min="23" max="16384" width="9.140625" style="13" customWidth="1"/>
  </cols>
  <sheetData>
    <row r="1" spans="1:58" ht="26.25" customHeight="1">
      <c r="A1" s="15"/>
      <c r="B1" s="16" t="s">
        <v>0</v>
      </c>
      <c r="C1" s="16"/>
      <c r="D1" s="16"/>
      <c r="E1" s="17"/>
      <c r="F1" s="17"/>
      <c r="G1" s="18"/>
      <c r="H1" s="19"/>
      <c r="I1" s="19"/>
      <c r="J1" s="173"/>
      <c r="K1" s="173"/>
      <c r="L1" s="173"/>
      <c r="M1" s="173"/>
      <c r="N1" s="173"/>
      <c r="O1" s="173"/>
      <c r="P1" s="173"/>
      <c r="Q1" s="280" t="s">
        <v>1</v>
      </c>
      <c r="R1" s="280"/>
      <c r="S1" s="280"/>
      <c r="T1" s="15"/>
      <c r="U1" s="15"/>
      <c r="V1" s="15"/>
      <c r="W1" s="15"/>
      <c r="X1" s="15"/>
      <c r="Y1" s="15"/>
      <c r="Z1" s="15"/>
      <c r="AA1" s="15"/>
      <c r="AB1" s="15"/>
      <c r="AC1" s="312"/>
      <c r="AD1" s="312"/>
      <c r="AE1" s="312"/>
      <c r="AF1" s="312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</row>
    <row r="2" spans="1:58" ht="19.5" customHeight="1">
      <c r="A2" s="15"/>
      <c r="B2" s="20"/>
      <c r="C2" s="20"/>
      <c r="D2" s="20"/>
      <c r="E2" s="20"/>
      <c r="F2" s="20"/>
      <c r="G2" s="20"/>
      <c r="H2" s="21" t="s">
        <v>2</v>
      </c>
      <c r="I2" s="21"/>
      <c r="J2" s="21"/>
      <c r="K2" s="21"/>
      <c r="L2" s="20"/>
      <c r="M2" s="20"/>
      <c r="N2" s="20"/>
      <c r="O2" s="20"/>
      <c r="P2" s="20"/>
      <c r="Q2" s="20"/>
      <c r="R2" s="20"/>
      <c r="S2" s="20"/>
      <c r="T2" s="15"/>
      <c r="U2" s="15"/>
      <c r="V2" s="15"/>
      <c r="W2" s="15"/>
      <c r="X2" s="15"/>
      <c r="Y2" s="15"/>
      <c r="Z2" s="15"/>
      <c r="AA2" s="15"/>
      <c r="AB2" s="15"/>
      <c r="AC2" s="312"/>
      <c r="AD2" s="312"/>
      <c r="AE2" s="312"/>
      <c r="AF2" s="312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1:58" ht="19.5" customHeight="1">
      <c r="A3" s="15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15"/>
      <c r="U3" s="15"/>
      <c r="V3" s="15"/>
      <c r="W3" s="15"/>
      <c r="X3" s="15"/>
      <c r="Y3" s="15"/>
      <c r="Z3" s="15"/>
      <c r="AA3" s="15"/>
      <c r="AB3" s="15"/>
      <c r="AC3" s="312"/>
      <c r="AD3" s="312"/>
      <c r="AE3" s="312"/>
      <c r="AF3" s="312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</row>
    <row r="4" spans="1:58" ht="40.5" customHeight="1">
      <c r="A4" s="15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15"/>
      <c r="U4" s="15"/>
      <c r="V4" s="15"/>
      <c r="W4" s="15"/>
      <c r="X4" s="15"/>
      <c r="Y4" s="15"/>
      <c r="Z4" s="15"/>
      <c r="AA4" s="15"/>
      <c r="AB4" s="15"/>
      <c r="AC4" s="312"/>
      <c r="AD4" s="312"/>
      <c r="AE4" s="312"/>
      <c r="AF4" s="312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58" ht="46.5" customHeight="1">
      <c r="A5" s="15"/>
      <c r="B5" s="21" t="s">
        <v>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15"/>
      <c r="U5" s="15"/>
      <c r="V5" s="15"/>
      <c r="W5" s="15"/>
      <c r="X5" s="15"/>
      <c r="Y5" s="15"/>
      <c r="Z5" s="15"/>
      <c r="AA5" s="15"/>
      <c r="AB5" s="15"/>
      <c r="AC5" s="312"/>
      <c r="AD5" s="312"/>
      <c r="AE5" s="312"/>
      <c r="AF5" s="312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</row>
    <row r="6" spans="1:58" ht="15.75">
      <c r="A6" s="15"/>
      <c r="B6" s="23" t="s">
        <v>5</v>
      </c>
      <c r="C6" s="23"/>
      <c r="D6" s="23"/>
      <c r="E6" s="23"/>
      <c r="F6" s="23"/>
      <c r="G6" s="23"/>
      <c r="H6" s="23"/>
      <c r="I6" s="23"/>
      <c r="J6" s="23"/>
      <c r="K6" s="174" t="s">
        <v>6</v>
      </c>
      <c r="L6" s="175">
        <v>4.9265</v>
      </c>
      <c r="M6" s="23" t="s">
        <v>7</v>
      </c>
      <c r="N6" s="176">
        <v>1.19</v>
      </c>
      <c r="O6" s="23">
        <v>0.19</v>
      </c>
      <c r="P6" s="177"/>
      <c r="Q6" s="177"/>
      <c r="R6" s="177"/>
      <c r="S6" s="177"/>
      <c r="T6" s="15"/>
      <c r="U6" s="15"/>
      <c r="V6" s="15"/>
      <c r="W6" s="15"/>
      <c r="X6" s="15"/>
      <c r="Y6" s="15"/>
      <c r="Z6" s="15"/>
      <c r="AA6" s="15"/>
      <c r="AB6" s="15"/>
      <c r="AC6" s="312"/>
      <c r="AD6" s="312"/>
      <c r="AE6" s="312"/>
      <c r="AF6" s="312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58" s="1" customFormat="1" ht="39.75" customHeight="1">
      <c r="A7" s="3"/>
      <c r="B7" s="24"/>
      <c r="C7" s="25"/>
      <c r="D7" s="26"/>
      <c r="E7" s="27" t="s">
        <v>8</v>
      </c>
      <c r="F7" s="27"/>
      <c r="G7" s="27"/>
      <c r="H7" s="27"/>
      <c r="I7" s="178"/>
      <c r="J7" s="179" t="s">
        <v>9</v>
      </c>
      <c r="K7" s="180"/>
      <c r="L7" s="180"/>
      <c r="M7" s="180"/>
      <c r="N7" s="181"/>
      <c r="O7" s="182" t="s">
        <v>10</v>
      </c>
      <c r="P7" s="183"/>
      <c r="Q7" s="183"/>
      <c r="R7" s="183"/>
      <c r="S7" s="281"/>
      <c r="T7" s="3"/>
      <c r="U7" s="3"/>
      <c r="V7" s="3"/>
      <c r="W7" s="3"/>
      <c r="X7" s="3"/>
      <c r="Y7" s="3"/>
      <c r="Z7" s="3"/>
      <c r="AA7" s="3"/>
      <c r="AB7" s="3"/>
      <c r="AC7" s="8"/>
      <c r="AD7" s="8"/>
      <c r="AE7" s="8"/>
      <c r="AF7" s="8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 s="2" customFormat="1" ht="30" customHeight="1">
      <c r="A8" s="28"/>
      <c r="B8" s="29" t="s">
        <v>11</v>
      </c>
      <c r="C8" s="30" t="s">
        <v>12</v>
      </c>
      <c r="D8" s="31"/>
      <c r="E8" s="32" t="s">
        <v>13</v>
      </c>
      <c r="F8" s="32"/>
      <c r="G8" s="33" t="s">
        <v>14</v>
      </c>
      <c r="H8" s="34" t="s">
        <v>15</v>
      </c>
      <c r="I8" s="184"/>
      <c r="J8" s="185" t="s">
        <v>13</v>
      </c>
      <c r="K8" s="186"/>
      <c r="L8" s="187" t="s">
        <v>14</v>
      </c>
      <c r="M8" s="188" t="s">
        <v>15</v>
      </c>
      <c r="N8" s="189"/>
      <c r="O8" s="190" t="s">
        <v>16</v>
      </c>
      <c r="P8" s="191"/>
      <c r="Q8" s="282" t="s">
        <v>14</v>
      </c>
      <c r="R8" s="283" t="s">
        <v>15</v>
      </c>
      <c r="S8" s="284"/>
      <c r="T8" s="28"/>
      <c r="U8" s="28"/>
      <c r="V8" s="28"/>
      <c r="W8" s="28"/>
      <c r="X8" s="28"/>
      <c r="Y8" s="28"/>
      <c r="Z8" s="28"/>
      <c r="AA8" s="28"/>
      <c r="AB8" s="28"/>
      <c r="AC8" s="313"/>
      <c r="AD8" s="313"/>
      <c r="AE8" s="313"/>
      <c r="AF8" s="313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2" customFormat="1" ht="15" customHeight="1">
      <c r="A9" s="28"/>
      <c r="B9" s="35"/>
      <c r="C9" s="36"/>
      <c r="D9" s="37"/>
      <c r="E9" s="38" t="s">
        <v>17</v>
      </c>
      <c r="F9" s="39" t="s">
        <v>18</v>
      </c>
      <c r="G9" s="39" t="s">
        <v>17</v>
      </c>
      <c r="H9" s="40" t="s">
        <v>19</v>
      </c>
      <c r="I9" s="192" t="s">
        <v>18</v>
      </c>
      <c r="J9" s="193" t="s">
        <v>17</v>
      </c>
      <c r="K9" s="39" t="s">
        <v>18</v>
      </c>
      <c r="L9" s="39" t="s">
        <v>17</v>
      </c>
      <c r="M9" s="39" t="s">
        <v>19</v>
      </c>
      <c r="N9" s="192" t="s">
        <v>18</v>
      </c>
      <c r="O9" s="194" t="s">
        <v>20</v>
      </c>
      <c r="P9" s="195" t="s">
        <v>18</v>
      </c>
      <c r="Q9" s="195" t="s">
        <v>17</v>
      </c>
      <c r="R9" s="195" t="s">
        <v>17</v>
      </c>
      <c r="S9" s="285" t="s">
        <v>18</v>
      </c>
      <c r="T9" s="28"/>
      <c r="U9" s="28"/>
      <c r="V9" s="28"/>
      <c r="W9" s="28"/>
      <c r="X9" s="28"/>
      <c r="Y9" s="28"/>
      <c r="Z9" s="28"/>
      <c r="AA9" s="28"/>
      <c r="AB9" s="28"/>
      <c r="AC9" s="313"/>
      <c r="AD9" s="313"/>
      <c r="AE9" s="313"/>
      <c r="AF9" s="313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2" customFormat="1" ht="16.5">
      <c r="A10" s="28"/>
      <c r="B10" s="41"/>
      <c r="C10" s="42"/>
      <c r="D10" s="43"/>
      <c r="E10" s="44"/>
      <c r="F10" s="45"/>
      <c r="G10" s="45"/>
      <c r="H10" s="46"/>
      <c r="I10" s="196"/>
      <c r="J10" s="197"/>
      <c r="K10" s="45"/>
      <c r="L10" s="45"/>
      <c r="M10" s="45"/>
      <c r="N10" s="196"/>
      <c r="O10" s="198"/>
      <c r="P10" s="199"/>
      <c r="Q10" s="199"/>
      <c r="R10" s="199"/>
      <c r="S10" s="286"/>
      <c r="T10" s="28"/>
      <c r="U10" s="28"/>
      <c r="V10" s="28"/>
      <c r="W10" s="28"/>
      <c r="X10" s="28"/>
      <c r="Y10" s="28"/>
      <c r="Z10" s="28"/>
      <c r="AA10" s="28"/>
      <c r="AB10" s="28"/>
      <c r="AC10" s="313"/>
      <c r="AD10" s="313"/>
      <c r="AE10" s="313"/>
      <c r="AF10" s="313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1" customFormat="1" ht="16.5">
      <c r="A11" s="3"/>
      <c r="B11" s="47">
        <v>0</v>
      </c>
      <c r="C11" s="48">
        <v>1</v>
      </c>
      <c r="D11" s="49"/>
      <c r="E11" s="50">
        <v>2</v>
      </c>
      <c r="F11" s="51">
        <v>3</v>
      </c>
      <c r="G11" s="51">
        <v>4</v>
      </c>
      <c r="H11" s="51">
        <v>5</v>
      </c>
      <c r="I11" s="200">
        <v>6</v>
      </c>
      <c r="J11" s="50">
        <v>7</v>
      </c>
      <c r="K11" s="51">
        <v>8</v>
      </c>
      <c r="L11" s="51">
        <v>9</v>
      </c>
      <c r="M11" s="51">
        <v>10</v>
      </c>
      <c r="N11" s="200">
        <v>11</v>
      </c>
      <c r="O11" s="201">
        <v>12</v>
      </c>
      <c r="P11" s="202">
        <v>13</v>
      </c>
      <c r="Q11" s="202">
        <v>14</v>
      </c>
      <c r="R11" s="202">
        <v>15</v>
      </c>
      <c r="S11" s="287">
        <v>16</v>
      </c>
      <c r="T11" s="3"/>
      <c r="U11" s="3"/>
      <c r="V11" s="3"/>
      <c r="W11" s="3"/>
      <c r="X11" s="3"/>
      <c r="Y11" s="3"/>
      <c r="Z11" s="3"/>
      <c r="AA11" s="3"/>
      <c r="AB11" s="3"/>
      <c r="AC11" s="8"/>
      <c r="AD11" s="8"/>
      <c r="AE11" s="8"/>
      <c r="AF11" s="8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spans="1:58" s="1" customFormat="1" ht="24.75" customHeight="1">
      <c r="A12" s="3"/>
      <c r="B12" s="52"/>
      <c r="C12" s="53" t="s">
        <v>21</v>
      </c>
      <c r="D12" s="54"/>
      <c r="E12" s="55"/>
      <c r="F12" s="56"/>
      <c r="G12" s="57"/>
      <c r="H12" s="56"/>
      <c r="I12" s="203"/>
      <c r="J12" s="204"/>
      <c r="K12" s="205"/>
      <c r="L12" s="205"/>
      <c r="M12" s="205"/>
      <c r="N12" s="206"/>
      <c r="O12" s="207"/>
      <c r="P12" s="208"/>
      <c r="Q12" s="208"/>
      <c r="R12" s="208"/>
      <c r="S12" s="288"/>
      <c r="T12" s="3"/>
      <c r="U12" s="3"/>
      <c r="V12" s="3"/>
      <c r="W12" s="3"/>
      <c r="X12" s="3"/>
      <c r="Y12" s="3"/>
      <c r="Z12" s="3"/>
      <c r="AA12" s="3"/>
      <c r="AB12" s="3"/>
      <c r="AC12" s="8"/>
      <c r="AD12" s="8"/>
      <c r="AE12" s="8"/>
      <c r="AF12" s="8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s="1" customFormat="1" ht="18">
      <c r="A13" s="3"/>
      <c r="B13" s="58" t="s">
        <v>22</v>
      </c>
      <c r="C13" s="59" t="s">
        <v>23</v>
      </c>
      <c r="D13" s="60"/>
      <c r="E13" s="61">
        <v>0</v>
      </c>
      <c r="F13" s="62" t="e">
        <f>E13/$J$6</f>
        <v>#DIV/0!</v>
      </c>
      <c r="G13" s="62">
        <f>E13*19%</f>
        <v>0</v>
      </c>
      <c r="H13" s="63">
        <f>E13+G13</f>
        <v>0</v>
      </c>
      <c r="I13" s="209" t="e">
        <f>H13/$J$6</f>
        <v>#DIV/0!</v>
      </c>
      <c r="J13" s="210">
        <v>0</v>
      </c>
      <c r="K13" s="62" t="e">
        <f>J13/$J$6</f>
        <v>#DIV/0!</v>
      </c>
      <c r="L13" s="62">
        <f>J13*19%</f>
        <v>0</v>
      </c>
      <c r="M13" s="63">
        <f>J13+L13</f>
        <v>0</v>
      </c>
      <c r="N13" s="209" t="e">
        <f>M13/$J$6</f>
        <v>#DIV/0!</v>
      </c>
      <c r="O13" s="211">
        <f aca="true" t="shared" si="0" ref="O13:S17">J13+E13</f>
        <v>0</v>
      </c>
      <c r="P13" s="212" t="e">
        <f t="shared" si="0"/>
        <v>#DIV/0!</v>
      </c>
      <c r="Q13" s="212">
        <f t="shared" si="0"/>
        <v>0</v>
      </c>
      <c r="R13" s="212">
        <f t="shared" si="0"/>
        <v>0</v>
      </c>
      <c r="S13" s="289" t="e">
        <f t="shared" si="0"/>
        <v>#DIV/0!</v>
      </c>
      <c r="T13" s="3"/>
      <c r="U13" s="3"/>
      <c r="V13" s="3"/>
      <c r="W13" s="3"/>
      <c r="X13" s="3"/>
      <c r="Y13" s="3"/>
      <c r="Z13" s="3"/>
      <c r="AA13" s="3"/>
      <c r="AB13" s="3"/>
      <c r="AC13" s="8"/>
      <c r="AD13" s="8"/>
      <c r="AE13" s="8"/>
      <c r="AF13" s="8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spans="1:58" s="1" customFormat="1" ht="18">
      <c r="A14" s="3"/>
      <c r="B14" s="64" t="s">
        <v>24</v>
      </c>
      <c r="C14" s="65" t="s">
        <v>25</v>
      </c>
      <c r="D14" s="66"/>
      <c r="E14" s="61">
        <v>0</v>
      </c>
      <c r="F14" s="62" t="e">
        <f>E14/$J$6</f>
        <v>#DIV/0!</v>
      </c>
      <c r="G14" s="62">
        <f>E14*19%</f>
        <v>0</v>
      </c>
      <c r="H14" s="63">
        <f>E14*1.19</f>
        <v>0</v>
      </c>
      <c r="I14" s="209" t="e">
        <f>H14/$J$6</f>
        <v>#DIV/0!</v>
      </c>
      <c r="J14" s="210">
        <v>283900</v>
      </c>
      <c r="K14" s="62" t="e">
        <f>J14/$J$6</f>
        <v>#DIV/0!</v>
      </c>
      <c r="L14" s="62">
        <f>J14*19%</f>
        <v>53941</v>
      </c>
      <c r="M14" s="63">
        <f>J14*1.19</f>
        <v>337841</v>
      </c>
      <c r="N14" s="209" t="e">
        <f>M14/$J$6</f>
        <v>#DIV/0!</v>
      </c>
      <c r="O14" s="211">
        <f t="shared" si="0"/>
        <v>283900</v>
      </c>
      <c r="P14" s="212" t="e">
        <f t="shared" si="0"/>
        <v>#DIV/0!</v>
      </c>
      <c r="Q14" s="212">
        <f t="shared" si="0"/>
        <v>53941</v>
      </c>
      <c r="R14" s="212">
        <f t="shared" si="0"/>
        <v>337841</v>
      </c>
      <c r="S14" s="289" t="e">
        <f t="shared" si="0"/>
        <v>#DIV/0!</v>
      </c>
      <c r="T14" s="3"/>
      <c r="U14" s="3"/>
      <c r="V14" s="3"/>
      <c r="W14" s="3"/>
      <c r="X14" s="3"/>
      <c r="Y14" s="3"/>
      <c r="Z14" s="3"/>
      <c r="AA14" s="3"/>
      <c r="AB14" s="3"/>
      <c r="AC14" s="8"/>
      <c r="AD14" s="8"/>
      <c r="AE14" s="8"/>
      <c r="AF14" s="8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spans="1:58" s="1" customFormat="1" ht="18">
      <c r="A15" s="3"/>
      <c r="B15" s="58" t="s">
        <v>26</v>
      </c>
      <c r="C15" s="67" t="s">
        <v>27</v>
      </c>
      <c r="D15" s="68"/>
      <c r="E15" s="61">
        <v>0</v>
      </c>
      <c r="F15" s="62" t="e">
        <f>E15/$J$6</f>
        <v>#DIV/0!</v>
      </c>
      <c r="G15" s="62">
        <f>E15*19%</f>
        <v>0</v>
      </c>
      <c r="H15" s="63">
        <f>E15+G15</f>
        <v>0</v>
      </c>
      <c r="I15" s="209" t="e">
        <f>H15/$J$6</f>
        <v>#DIV/0!</v>
      </c>
      <c r="J15" s="210">
        <v>154000</v>
      </c>
      <c r="K15" s="62" t="e">
        <f>J15/$J$6</f>
        <v>#DIV/0!</v>
      </c>
      <c r="L15" s="62">
        <f>J15*19%</f>
        <v>29260</v>
      </c>
      <c r="M15" s="63">
        <f>J15*1.19</f>
        <v>183260</v>
      </c>
      <c r="N15" s="209" t="e">
        <f>M15/$J$6</f>
        <v>#DIV/0!</v>
      </c>
      <c r="O15" s="211">
        <f t="shared" si="0"/>
        <v>154000</v>
      </c>
      <c r="P15" s="212" t="e">
        <f t="shared" si="0"/>
        <v>#DIV/0!</v>
      </c>
      <c r="Q15" s="212">
        <f t="shared" si="0"/>
        <v>29260</v>
      </c>
      <c r="R15" s="212">
        <f t="shared" si="0"/>
        <v>183260</v>
      </c>
      <c r="S15" s="289" t="e">
        <f t="shared" si="0"/>
        <v>#DIV/0!</v>
      </c>
      <c r="T15" s="3"/>
      <c r="U15" s="3"/>
      <c r="V15" s="3"/>
      <c r="W15" s="3"/>
      <c r="X15" s="3"/>
      <c r="Y15" s="3"/>
      <c r="Z15" s="3"/>
      <c r="AA15" s="3"/>
      <c r="AB15" s="3"/>
      <c r="AC15" s="8"/>
      <c r="AD15" s="8"/>
      <c r="AE15" s="8"/>
      <c r="AF15" s="8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spans="1:58" s="1" customFormat="1" ht="18.75">
      <c r="A16" s="3"/>
      <c r="B16" s="64" t="s">
        <v>28</v>
      </c>
      <c r="C16" s="69" t="s">
        <v>29</v>
      </c>
      <c r="D16" s="70"/>
      <c r="E16" s="71">
        <v>0</v>
      </c>
      <c r="F16" s="72" t="e">
        <f>E16/$J$6</f>
        <v>#DIV/0!</v>
      </c>
      <c r="G16" s="72">
        <f>E16*19%</f>
        <v>0</v>
      </c>
      <c r="H16" s="73">
        <f>E16+G16</f>
        <v>0</v>
      </c>
      <c r="I16" s="213" t="e">
        <f>H16/$J$6</f>
        <v>#DIV/0!</v>
      </c>
      <c r="J16" s="214">
        <v>0</v>
      </c>
      <c r="K16" s="72" t="e">
        <f>J16/$J$6</f>
        <v>#DIV/0!</v>
      </c>
      <c r="L16" s="72">
        <f>J16*19%</f>
        <v>0</v>
      </c>
      <c r="M16" s="73">
        <f>J16+L16</f>
        <v>0</v>
      </c>
      <c r="N16" s="213" t="e">
        <f>M16/$J$6</f>
        <v>#DIV/0!</v>
      </c>
      <c r="O16" s="215">
        <f>E16+J16</f>
        <v>0</v>
      </c>
      <c r="P16" s="216" t="e">
        <f>O16/$J$6</f>
        <v>#DIV/0!</v>
      </c>
      <c r="Q16" s="216">
        <f>G16+L16</f>
        <v>0</v>
      </c>
      <c r="R16" s="216">
        <f>O16+Q16</f>
        <v>0</v>
      </c>
      <c r="S16" s="290" t="e">
        <f>R16/$J$6</f>
        <v>#DIV/0!</v>
      </c>
      <c r="T16" s="3"/>
      <c r="U16" s="3"/>
      <c r="V16" s="3"/>
      <c r="W16" s="3"/>
      <c r="X16" s="3"/>
      <c r="Y16" s="3"/>
      <c r="Z16" s="3"/>
      <c r="AA16" s="3"/>
      <c r="AB16" s="3"/>
      <c r="AC16" s="8"/>
      <c r="AD16" s="8"/>
      <c r="AE16" s="8"/>
      <c r="AF16" s="8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s="1" customFormat="1" ht="18.75">
      <c r="A17" s="3"/>
      <c r="B17" s="74"/>
      <c r="C17" s="75" t="s">
        <v>30</v>
      </c>
      <c r="D17" s="76"/>
      <c r="E17" s="77">
        <f aca="true" t="shared" si="1" ref="E17:J17">E13+E14+E15+E16</f>
        <v>0</v>
      </c>
      <c r="F17" s="78" t="e">
        <f t="shared" si="1"/>
        <v>#DIV/0!</v>
      </c>
      <c r="G17" s="78">
        <f t="shared" si="1"/>
        <v>0</v>
      </c>
      <c r="H17" s="78">
        <f t="shared" si="1"/>
        <v>0</v>
      </c>
      <c r="I17" s="217" t="e">
        <f t="shared" si="1"/>
        <v>#DIV/0!</v>
      </c>
      <c r="J17" s="218">
        <f t="shared" si="1"/>
        <v>437900</v>
      </c>
      <c r="K17" s="78" t="e">
        <f>J17/$J$6</f>
        <v>#DIV/0!</v>
      </c>
      <c r="L17" s="78">
        <f>L13+L14+L15+L16</f>
        <v>83201</v>
      </c>
      <c r="M17" s="219">
        <f>SUM(M13:M16)</f>
        <v>521101</v>
      </c>
      <c r="N17" s="217" t="e">
        <f>M17/$J$6</f>
        <v>#DIV/0!</v>
      </c>
      <c r="O17" s="220">
        <f t="shared" si="0"/>
        <v>437900</v>
      </c>
      <c r="P17" s="219" t="e">
        <f t="shared" si="0"/>
        <v>#DIV/0!</v>
      </c>
      <c r="Q17" s="219">
        <f t="shared" si="0"/>
        <v>83201</v>
      </c>
      <c r="R17" s="291">
        <f t="shared" si="0"/>
        <v>521101</v>
      </c>
      <c r="S17" s="292" t="e">
        <f t="shared" si="0"/>
        <v>#DIV/0!</v>
      </c>
      <c r="T17" s="3"/>
      <c r="U17" s="3"/>
      <c r="V17" s="3"/>
      <c r="W17" s="3"/>
      <c r="X17" s="3"/>
      <c r="Y17" s="3"/>
      <c r="Z17" s="3"/>
      <c r="AA17" s="3"/>
      <c r="AB17" s="3"/>
      <c r="AC17" s="8"/>
      <c r="AD17" s="8"/>
      <c r="AE17" s="8"/>
      <c r="AF17" s="8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spans="1:58" s="1" customFormat="1" ht="18">
      <c r="A18" s="3"/>
      <c r="B18" s="79"/>
      <c r="C18" s="80" t="s">
        <v>31</v>
      </c>
      <c r="D18" s="81"/>
      <c r="E18" s="81"/>
      <c r="F18" s="81"/>
      <c r="G18" s="81"/>
      <c r="H18" s="81"/>
      <c r="I18" s="81"/>
      <c r="J18" s="221"/>
      <c r="K18" s="222"/>
      <c r="L18" s="222"/>
      <c r="M18" s="222"/>
      <c r="N18" s="222"/>
      <c r="O18" s="223"/>
      <c r="P18" s="224"/>
      <c r="Q18" s="224"/>
      <c r="R18" s="224"/>
      <c r="S18" s="293"/>
      <c r="T18" s="3"/>
      <c r="U18" s="3"/>
      <c r="V18" s="3"/>
      <c r="W18" s="3"/>
      <c r="X18" s="3"/>
      <c r="Y18" s="3"/>
      <c r="Z18" s="3"/>
      <c r="AA18" s="3"/>
      <c r="AB18" s="3"/>
      <c r="AC18" s="8"/>
      <c r="AD18" s="8"/>
      <c r="AE18" s="8"/>
      <c r="AF18" s="8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2:32" s="3" customFormat="1" ht="18.75">
      <c r="B19" s="82" t="s">
        <v>32</v>
      </c>
      <c r="C19" s="83" t="s">
        <v>33</v>
      </c>
      <c r="D19" s="84"/>
      <c r="E19" s="85">
        <v>0</v>
      </c>
      <c r="F19" s="86" t="e">
        <f>E19/$J$6</f>
        <v>#DIV/0!</v>
      </c>
      <c r="G19" s="86">
        <f>E19*19%</f>
        <v>0</v>
      </c>
      <c r="H19" s="87">
        <f>E19+G19</f>
        <v>0</v>
      </c>
      <c r="I19" s="225" t="e">
        <f>H19/$J$6</f>
        <v>#DIV/0!</v>
      </c>
      <c r="J19" s="226">
        <v>105520</v>
      </c>
      <c r="K19" s="227" t="e">
        <f>J19/$J$6</f>
        <v>#DIV/0!</v>
      </c>
      <c r="L19" s="227">
        <f>J19*19%</f>
        <v>20048.8</v>
      </c>
      <c r="M19" s="228">
        <f>J19*1.19</f>
        <v>125568.79999999999</v>
      </c>
      <c r="N19" s="229" t="e">
        <f>M19/$J$6</f>
        <v>#DIV/0!</v>
      </c>
      <c r="O19" s="230">
        <f>J19+E19</f>
        <v>105520</v>
      </c>
      <c r="P19" s="231" t="e">
        <f>K19+F19</f>
        <v>#DIV/0!</v>
      </c>
      <c r="Q19" s="231">
        <f>L19+G19</f>
        <v>20048.8</v>
      </c>
      <c r="R19" s="231">
        <f>M19+H19</f>
        <v>125568.79999999999</v>
      </c>
      <c r="S19" s="294" t="e">
        <f>N19+I19</f>
        <v>#DIV/0!</v>
      </c>
      <c r="AC19" s="8"/>
      <c r="AD19" s="8"/>
      <c r="AE19" s="8"/>
      <c r="AF19" s="8"/>
    </row>
    <row r="20" spans="1:58" s="1" customFormat="1" ht="18.75">
      <c r="A20" s="3"/>
      <c r="B20" s="88"/>
      <c r="C20" s="89" t="s">
        <v>34</v>
      </c>
      <c r="D20" s="90"/>
      <c r="E20" s="91">
        <f aca="true" t="shared" si="2" ref="E20:S20">SUM(E19:E19)</f>
        <v>0</v>
      </c>
      <c r="F20" s="92" t="e">
        <f t="shared" si="2"/>
        <v>#DIV/0!</v>
      </c>
      <c r="G20" s="92">
        <f t="shared" si="2"/>
        <v>0</v>
      </c>
      <c r="H20" s="92">
        <f t="shared" si="2"/>
        <v>0</v>
      </c>
      <c r="I20" s="232" t="e">
        <f t="shared" si="2"/>
        <v>#DIV/0!</v>
      </c>
      <c r="J20" s="233">
        <f>J19</f>
        <v>105520</v>
      </c>
      <c r="K20" s="234" t="e">
        <f t="shared" si="2"/>
        <v>#DIV/0!</v>
      </c>
      <c r="L20" s="234">
        <f t="shared" si="2"/>
        <v>20048.8</v>
      </c>
      <c r="M20" s="234">
        <f t="shared" si="2"/>
        <v>125568.79999999999</v>
      </c>
      <c r="N20" s="235" t="e">
        <f t="shared" si="2"/>
        <v>#DIV/0!</v>
      </c>
      <c r="O20" s="233">
        <f t="shared" si="2"/>
        <v>105520</v>
      </c>
      <c r="P20" s="234" t="e">
        <f t="shared" si="2"/>
        <v>#DIV/0!</v>
      </c>
      <c r="Q20" s="234">
        <f t="shared" si="2"/>
        <v>20048.8</v>
      </c>
      <c r="R20" s="235">
        <f t="shared" si="2"/>
        <v>125568.79999999999</v>
      </c>
      <c r="S20" s="295" t="e">
        <f t="shared" si="2"/>
        <v>#DIV/0!</v>
      </c>
      <c r="T20" s="3"/>
      <c r="U20" s="3"/>
      <c r="V20" s="3"/>
      <c r="W20" s="3"/>
      <c r="X20" s="3"/>
      <c r="Y20" s="3"/>
      <c r="Z20" s="3"/>
      <c r="AA20" s="3"/>
      <c r="AB20" s="3"/>
      <c r="AC20" s="8"/>
      <c r="AD20" s="8"/>
      <c r="AE20" s="8"/>
      <c r="AF20" s="8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s="1" customFormat="1" ht="18.75">
      <c r="A21" s="3"/>
      <c r="B21" s="93"/>
      <c r="C21" s="94" t="s">
        <v>35</v>
      </c>
      <c r="D21" s="95"/>
      <c r="E21" s="96"/>
      <c r="F21" s="96"/>
      <c r="G21" s="96"/>
      <c r="H21" s="96"/>
      <c r="I21" s="96" t="s">
        <v>36</v>
      </c>
      <c r="J21" s="236"/>
      <c r="K21" s="236"/>
      <c r="L21" s="236"/>
      <c r="M21" s="236"/>
      <c r="N21" s="236"/>
      <c r="O21" s="237"/>
      <c r="P21" s="238"/>
      <c r="Q21" s="238"/>
      <c r="R21" s="238"/>
      <c r="S21" s="296"/>
      <c r="T21" s="3"/>
      <c r="U21" s="3"/>
      <c r="V21" s="3"/>
      <c r="W21" s="3"/>
      <c r="X21" s="3"/>
      <c r="Y21" s="3"/>
      <c r="Z21" s="3"/>
      <c r="AA21" s="3"/>
      <c r="AB21" s="3"/>
      <c r="AC21" s="8"/>
      <c r="AD21" s="8"/>
      <c r="AE21" s="8"/>
      <c r="AF21" s="8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s="1" customFormat="1" ht="18">
      <c r="A22" s="3"/>
      <c r="B22" s="97" t="s">
        <v>37</v>
      </c>
      <c r="C22" s="98" t="s">
        <v>38</v>
      </c>
      <c r="D22" s="99"/>
      <c r="E22" s="100">
        <f>E23+E24+E25</f>
        <v>0</v>
      </c>
      <c r="F22" s="101" t="e">
        <f aca="true" t="shared" si="3" ref="F22:F40">E22/$J$6</f>
        <v>#DIV/0!</v>
      </c>
      <c r="G22" s="101">
        <f>H22-E22</f>
        <v>0</v>
      </c>
      <c r="H22" s="102">
        <f>E22*1.19</f>
        <v>0</v>
      </c>
      <c r="I22" s="239" t="e">
        <f aca="true" t="shared" si="4" ref="I22:I40">H22/$J$6</f>
        <v>#DIV/0!</v>
      </c>
      <c r="J22" s="100">
        <f>J23+J24+J25</f>
        <v>2500</v>
      </c>
      <c r="K22" s="101" t="e">
        <f>K23+K24+K25</f>
        <v>#DIV/0!</v>
      </c>
      <c r="L22" s="101">
        <f>L23+L24+L25</f>
        <v>475</v>
      </c>
      <c r="M22" s="102">
        <f>J22*1.19</f>
        <v>2975</v>
      </c>
      <c r="N22" s="239" t="e">
        <f aca="true" t="shared" si="5" ref="N22:N40">M22/$J$6</f>
        <v>#DIV/0!</v>
      </c>
      <c r="O22" s="240">
        <f aca="true" t="shared" si="6" ref="O22:O45">J22+E22</f>
        <v>2500</v>
      </c>
      <c r="P22" s="241" t="e">
        <f aca="true" t="shared" si="7" ref="P22:P37">K22+F22</f>
        <v>#DIV/0!</v>
      </c>
      <c r="Q22" s="241">
        <f aca="true" t="shared" si="8" ref="Q22:Q45">L22+G22</f>
        <v>475</v>
      </c>
      <c r="R22" s="241">
        <f aca="true" t="shared" si="9" ref="R22:R43">M22+H22</f>
        <v>2975</v>
      </c>
      <c r="S22" s="297" t="e">
        <f aca="true" t="shared" si="10" ref="S22:S43">N22+I22</f>
        <v>#DIV/0!</v>
      </c>
      <c r="T22" s="3"/>
      <c r="U22" s="3"/>
      <c r="V22" s="3"/>
      <c r="W22" s="3"/>
      <c r="X22" s="3"/>
      <c r="Y22" s="3"/>
      <c r="Z22" s="3"/>
      <c r="AA22" s="3"/>
      <c r="AB22" s="3"/>
      <c r="AC22" s="8"/>
      <c r="AD22" s="8"/>
      <c r="AE22" s="8"/>
      <c r="AF22" s="8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s="1" customFormat="1" ht="18" outlineLevel="1">
      <c r="A23" s="3"/>
      <c r="B23" s="97"/>
      <c r="C23" s="103" t="s">
        <v>39</v>
      </c>
      <c r="D23" s="104" t="s">
        <v>40</v>
      </c>
      <c r="E23" s="105">
        <v>0</v>
      </c>
      <c r="F23" s="106" t="e">
        <f t="shared" si="3"/>
        <v>#DIV/0!</v>
      </c>
      <c r="G23" s="106">
        <f>E23*19%</f>
        <v>0</v>
      </c>
      <c r="H23" s="107">
        <f>E23+G23</f>
        <v>0</v>
      </c>
      <c r="I23" s="242" t="e">
        <f t="shared" si="4"/>
        <v>#DIV/0!</v>
      </c>
      <c r="J23" s="116">
        <v>2500</v>
      </c>
      <c r="K23" s="117" t="e">
        <f aca="true" t="shared" si="11" ref="K23:K40">J23/$J$6</f>
        <v>#DIV/0!</v>
      </c>
      <c r="L23" s="117">
        <f>J23*19%</f>
        <v>475</v>
      </c>
      <c r="M23" s="118">
        <f>J23+L23</f>
        <v>2975</v>
      </c>
      <c r="N23" s="243" t="e">
        <f t="shared" si="5"/>
        <v>#DIV/0!</v>
      </c>
      <c r="O23" s="244">
        <f t="shared" si="6"/>
        <v>2500</v>
      </c>
      <c r="P23" s="245" t="e">
        <f t="shared" si="7"/>
        <v>#DIV/0!</v>
      </c>
      <c r="Q23" s="245">
        <f t="shared" si="8"/>
        <v>475</v>
      </c>
      <c r="R23" s="245">
        <f t="shared" si="9"/>
        <v>2975</v>
      </c>
      <c r="S23" s="298" t="e">
        <f t="shared" si="10"/>
        <v>#DIV/0!</v>
      </c>
      <c r="T23" s="3"/>
      <c r="U23" s="3"/>
      <c r="V23" s="3"/>
      <c r="W23" s="3"/>
      <c r="X23" s="3"/>
      <c r="Y23" s="3"/>
      <c r="Z23" s="3"/>
      <c r="AA23" s="3"/>
      <c r="AB23" s="3"/>
      <c r="AC23" s="8"/>
      <c r="AD23" s="8"/>
      <c r="AE23" s="8"/>
      <c r="AF23" s="8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s="1" customFormat="1" ht="18" outlineLevel="1">
      <c r="A24" s="3"/>
      <c r="B24" s="97"/>
      <c r="C24" s="103" t="s">
        <v>41</v>
      </c>
      <c r="D24" s="104" t="s">
        <v>42</v>
      </c>
      <c r="E24" s="105">
        <v>0</v>
      </c>
      <c r="F24" s="106" t="e">
        <f t="shared" si="3"/>
        <v>#DIV/0!</v>
      </c>
      <c r="G24" s="106">
        <f>E24*19%</f>
        <v>0</v>
      </c>
      <c r="H24" s="107">
        <f>E24+G24</f>
        <v>0</v>
      </c>
      <c r="I24" s="242" t="e">
        <f t="shared" si="4"/>
        <v>#DIV/0!</v>
      </c>
      <c r="J24" s="116">
        <v>0</v>
      </c>
      <c r="K24" s="117" t="e">
        <f t="shared" si="11"/>
        <v>#DIV/0!</v>
      </c>
      <c r="L24" s="117">
        <f>J24*19%</f>
        <v>0</v>
      </c>
      <c r="M24" s="118">
        <f>J24+L24</f>
        <v>0</v>
      </c>
      <c r="N24" s="243" t="e">
        <f t="shared" si="5"/>
        <v>#DIV/0!</v>
      </c>
      <c r="O24" s="244">
        <f t="shared" si="6"/>
        <v>0</v>
      </c>
      <c r="P24" s="245" t="e">
        <f t="shared" si="7"/>
        <v>#DIV/0!</v>
      </c>
      <c r="Q24" s="245">
        <f t="shared" si="8"/>
        <v>0</v>
      </c>
      <c r="R24" s="245">
        <f t="shared" si="9"/>
        <v>0</v>
      </c>
      <c r="S24" s="298" t="e">
        <f t="shared" si="10"/>
        <v>#DIV/0!</v>
      </c>
      <c r="T24" s="3"/>
      <c r="U24" s="3"/>
      <c r="V24" s="3"/>
      <c r="W24" s="3"/>
      <c r="X24" s="3"/>
      <c r="Y24" s="3"/>
      <c r="Z24" s="3"/>
      <c r="AA24" s="3"/>
      <c r="AB24" s="3"/>
      <c r="AC24" s="8"/>
      <c r="AD24" s="8"/>
      <c r="AE24" s="8"/>
      <c r="AF24" s="8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s="1" customFormat="1" ht="18" outlineLevel="1">
      <c r="A25" s="3"/>
      <c r="B25" s="97"/>
      <c r="C25" s="103" t="s">
        <v>43</v>
      </c>
      <c r="D25" s="104" t="s">
        <v>44</v>
      </c>
      <c r="E25" s="105">
        <v>0</v>
      </c>
      <c r="F25" s="106" t="e">
        <f t="shared" si="3"/>
        <v>#DIV/0!</v>
      </c>
      <c r="G25" s="106">
        <f>E25*19%</f>
        <v>0</v>
      </c>
      <c r="H25" s="107">
        <f>E25+G25</f>
        <v>0</v>
      </c>
      <c r="I25" s="242" t="e">
        <f t="shared" si="4"/>
        <v>#DIV/0!</v>
      </c>
      <c r="J25" s="116">
        <v>0</v>
      </c>
      <c r="K25" s="117" t="e">
        <f t="shared" si="11"/>
        <v>#DIV/0!</v>
      </c>
      <c r="L25" s="117">
        <f>J25*19%</f>
        <v>0</v>
      </c>
      <c r="M25" s="118">
        <f>J25+L25</f>
        <v>0</v>
      </c>
      <c r="N25" s="243" t="e">
        <f t="shared" si="5"/>
        <v>#DIV/0!</v>
      </c>
      <c r="O25" s="244">
        <f t="shared" si="6"/>
        <v>0</v>
      </c>
      <c r="P25" s="245" t="e">
        <f t="shared" si="7"/>
        <v>#DIV/0!</v>
      </c>
      <c r="Q25" s="245">
        <f t="shared" si="8"/>
        <v>0</v>
      </c>
      <c r="R25" s="245">
        <f t="shared" si="9"/>
        <v>0</v>
      </c>
      <c r="S25" s="298" t="e">
        <f t="shared" si="10"/>
        <v>#DIV/0!</v>
      </c>
      <c r="T25" s="299"/>
      <c r="U25" s="300"/>
      <c r="V25" s="300"/>
      <c r="W25" s="3"/>
      <c r="X25" s="3"/>
      <c r="Y25" s="3"/>
      <c r="Z25" s="3"/>
      <c r="AA25" s="3"/>
      <c r="AB25" s="3"/>
      <c r="AC25" s="8"/>
      <c r="AD25" s="8"/>
      <c r="AE25" s="8"/>
      <c r="AF25" s="8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s="1" customFormat="1" ht="18">
      <c r="A26" s="108"/>
      <c r="B26" s="97" t="s">
        <v>45</v>
      </c>
      <c r="C26" s="98" t="s">
        <v>46</v>
      </c>
      <c r="D26" s="99"/>
      <c r="E26" s="109">
        <v>0</v>
      </c>
      <c r="F26" s="110" t="e">
        <f t="shared" si="3"/>
        <v>#DIV/0!</v>
      </c>
      <c r="G26" s="110">
        <f>E26*0%</f>
        <v>0</v>
      </c>
      <c r="H26" s="111">
        <f>E26+G26</f>
        <v>0</v>
      </c>
      <c r="I26" s="239" t="e">
        <f t="shared" si="4"/>
        <v>#DIV/0!</v>
      </c>
      <c r="J26" s="109">
        <v>20000</v>
      </c>
      <c r="K26" s="110" t="e">
        <f t="shared" si="11"/>
        <v>#DIV/0!</v>
      </c>
      <c r="L26" s="110">
        <f>J26*19%</f>
        <v>3800</v>
      </c>
      <c r="M26" s="246">
        <f>J26+L26</f>
        <v>23800</v>
      </c>
      <c r="N26" s="239" t="e">
        <f t="shared" si="5"/>
        <v>#DIV/0!</v>
      </c>
      <c r="O26" s="247">
        <f t="shared" si="6"/>
        <v>20000</v>
      </c>
      <c r="P26" s="248" t="e">
        <f t="shared" si="7"/>
        <v>#DIV/0!</v>
      </c>
      <c r="Q26" s="248">
        <f t="shared" si="8"/>
        <v>3800</v>
      </c>
      <c r="R26" s="248">
        <f t="shared" si="9"/>
        <v>23800</v>
      </c>
      <c r="S26" s="301" t="e">
        <f t="shared" si="10"/>
        <v>#DIV/0!</v>
      </c>
      <c r="T26" s="3"/>
      <c r="U26" s="3"/>
      <c r="V26" s="3"/>
      <c r="W26" s="3"/>
      <c r="X26" s="3"/>
      <c r="Y26" s="3"/>
      <c r="Z26" s="3"/>
      <c r="AA26" s="3"/>
      <c r="AB26" s="3"/>
      <c r="AC26" s="8"/>
      <c r="AD26" s="8"/>
      <c r="AE26" s="8"/>
      <c r="AF26" s="8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32" s="3" customFormat="1" ht="18">
      <c r="A27" s="108"/>
      <c r="B27" s="112" t="s">
        <v>47</v>
      </c>
      <c r="C27" s="98" t="s">
        <v>48</v>
      </c>
      <c r="D27" s="99"/>
      <c r="E27" s="109">
        <v>0</v>
      </c>
      <c r="F27" s="110" t="e">
        <f t="shared" si="3"/>
        <v>#DIV/0!</v>
      </c>
      <c r="G27" s="110">
        <f>E27*19%</f>
        <v>0</v>
      </c>
      <c r="H27" s="111">
        <f>E27+G27</f>
        <v>0</v>
      </c>
      <c r="I27" s="239" t="e">
        <f t="shared" si="4"/>
        <v>#DIV/0!</v>
      </c>
      <c r="J27" s="109">
        <v>0</v>
      </c>
      <c r="K27" s="110" t="e">
        <f t="shared" si="11"/>
        <v>#DIV/0!</v>
      </c>
      <c r="L27" s="110">
        <f aca="true" t="shared" si="12" ref="L27:L35">M27-J27</f>
        <v>0</v>
      </c>
      <c r="M27" s="246">
        <f aca="true" t="shared" si="13" ref="M27:M35">J27*1.19</f>
        <v>0</v>
      </c>
      <c r="N27" s="239" t="e">
        <f t="shared" si="5"/>
        <v>#DIV/0!</v>
      </c>
      <c r="O27" s="247">
        <f t="shared" si="6"/>
        <v>0</v>
      </c>
      <c r="P27" s="248" t="e">
        <f t="shared" si="7"/>
        <v>#DIV/0!</v>
      </c>
      <c r="Q27" s="248">
        <f t="shared" si="8"/>
        <v>0</v>
      </c>
      <c r="R27" s="248">
        <f t="shared" si="9"/>
        <v>0</v>
      </c>
      <c r="S27" s="301" t="e">
        <f t="shared" si="10"/>
        <v>#DIV/0!</v>
      </c>
      <c r="AC27" s="8"/>
      <c r="AD27" s="8"/>
      <c r="AE27" s="8"/>
      <c r="AF27" s="8"/>
    </row>
    <row r="28" spans="1:58" s="1" customFormat="1" ht="18">
      <c r="A28" s="108"/>
      <c r="B28" s="113" t="s">
        <v>49</v>
      </c>
      <c r="C28" s="114" t="s">
        <v>50</v>
      </c>
      <c r="D28" s="115"/>
      <c r="E28" s="116">
        <v>0</v>
      </c>
      <c r="F28" s="117" t="e">
        <f t="shared" si="3"/>
        <v>#DIV/0!</v>
      </c>
      <c r="G28" s="117">
        <f>E28*19%</f>
        <v>0</v>
      </c>
      <c r="H28" s="118">
        <f aca="true" t="shared" si="14" ref="H28:H35">E28*1.19</f>
        <v>0</v>
      </c>
      <c r="I28" s="243" t="e">
        <f t="shared" si="4"/>
        <v>#DIV/0!</v>
      </c>
      <c r="J28" s="109">
        <v>11000</v>
      </c>
      <c r="K28" s="117" t="e">
        <f t="shared" si="11"/>
        <v>#DIV/0!</v>
      </c>
      <c r="L28" s="117">
        <f t="shared" si="12"/>
        <v>2090</v>
      </c>
      <c r="M28" s="249">
        <f t="shared" si="13"/>
        <v>13090</v>
      </c>
      <c r="N28" s="243" t="e">
        <f t="shared" si="5"/>
        <v>#DIV/0!</v>
      </c>
      <c r="O28" s="244">
        <f t="shared" si="6"/>
        <v>11000</v>
      </c>
      <c r="P28" s="245" t="e">
        <f t="shared" si="7"/>
        <v>#DIV/0!</v>
      </c>
      <c r="Q28" s="245">
        <f t="shared" si="8"/>
        <v>2090</v>
      </c>
      <c r="R28" s="245">
        <f t="shared" si="9"/>
        <v>13090</v>
      </c>
      <c r="S28" s="298" t="e">
        <f t="shared" si="10"/>
        <v>#DIV/0!</v>
      </c>
      <c r="T28" s="3"/>
      <c r="U28" s="3"/>
      <c r="V28" s="3"/>
      <c r="W28" s="3"/>
      <c r="X28" s="3"/>
      <c r="Y28" s="3"/>
      <c r="Z28" s="3"/>
      <c r="AA28" s="3"/>
      <c r="AB28" s="3"/>
      <c r="AC28" s="8"/>
      <c r="AD28" s="8"/>
      <c r="AE28" s="8"/>
      <c r="AF28" s="8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s="1" customFormat="1" ht="18">
      <c r="A29" s="108"/>
      <c r="B29" s="112" t="s">
        <v>51</v>
      </c>
      <c r="C29" s="98" t="s">
        <v>52</v>
      </c>
      <c r="D29" s="99"/>
      <c r="E29" s="109">
        <f>E30+E31+E32+E33+E34+E35</f>
        <v>170000</v>
      </c>
      <c r="F29" s="110" t="e">
        <f t="shared" si="3"/>
        <v>#DIV/0!</v>
      </c>
      <c r="G29" s="110">
        <f>H29-E29</f>
        <v>32300</v>
      </c>
      <c r="H29" s="111">
        <f t="shared" si="14"/>
        <v>202300</v>
      </c>
      <c r="I29" s="239" t="e">
        <f t="shared" si="4"/>
        <v>#DIV/0!</v>
      </c>
      <c r="J29" s="109">
        <f>J30+J31+J32+J33+J34+J35</f>
        <v>74645</v>
      </c>
      <c r="K29" s="110" t="e">
        <f t="shared" si="11"/>
        <v>#DIV/0!</v>
      </c>
      <c r="L29" s="110">
        <f t="shared" si="12"/>
        <v>14182.550000000003</v>
      </c>
      <c r="M29" s="111">
        <f t="shared" si="13"/>
        <v>88827.55</v>
      </c>
      <c r="N29" s="239" t="e">
        <f t="shared" si="5"/>
        <v>#DIV/0!</v>
      </c>
      <c r="O29" s="247">
        <f t="shared" si="6"/>
        <v>244645</v>
      </c>
      <c r="P29" s="248" t="e">
        <f t="shared" si="7"/>
        <v>#DIV/0!</v>
      </c>
      <c r="Q29" s="248">
        <f t="shared" si="8"/>
        <v>46482.55</v>
      </c>
      <c r="R29" s="248">
        <f t="shared" si="9"/>
        <v>291127.55</v>
      </c>
      <c r="S29" s="301" t="e">
        <f t="shared" si="10"/>
        <v>#DIV/0!</v>
      </c>
      <c r="T29" s="3"/>
      <c r="U29" s="3"/>
      <c r="V29" s="3"/>
      <c r="W29" s="3"/>
      <c r="X29" s="3"/>
      <c r="Y29" s="3"/>
      <c r="Z29" s="3"/>
      <c r="AA29" s="3"/>
      <c r="AB29" s="3"/>
      <c r="AC29" s="8"/>
      <c r="AD29" s="8"/>
      <c r="AE29" s="8"/>
      <c r="AF29" s="8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s="1" customFormat="1" ht="18">
      <c r="A30" s="108"/>
      <c r="B30" s="119"/>
      <c r="C30" s="103" t="s">
        <v>53</v>
      </c>
      <c r="D30" s="104" t="s">
        <v>54</v>
      </c>
      <c r="E30" s="105">
        <v>0</v>
      </c>
      <c r="F30" s="106" t="e">
        <f t="shared" si="3"/>
        <v>#DIV/0!</v>
      </c>
      <c r="G30" s="106">
        <f aca="true" t="shared" si="15" ref="G30:G36">E30*19%</f>
        <v>0</v>
      </c>
      <c r="H30" s="107">
        <f t="shared" si="14"/>
        <v>0</v>
      </c>
      <c r="I30" s="242" t="e">
        <f t="shared" si="4"/>
        <v>#DIV/0!</v>
      </c>
      <c r="J30" s="105">
        <v>0</v>
      </c>
      <c r="K30" s="106" t="e">
        <f t="shared" si="11"/>
        <v>#DIV/0!</v>
      </c>
      <c r="L30" s="106">
        <f>J30*19%</f>
        <v>0</v>
      </c>
      <c r="M30" s="107">
        <f>J30+L30</f>
        <v>0</v>
      </c>
      <c r="N30" s="242" t="e">
        <f t="shared" si="5"/>
        <v>#DIV/0!</v>
      </c>
      <c r="O30" s="250">
        <f aca="true" t="shared" si="16" ref="O30:O35">J30+E30</f>
        <v>0</v>
      </c>
      <c r="P30" s="251" t="e">
        <f t="shared" si="7"/>
        <v>#DIV/0!</v>
      </c>
      <c r="Q30" s="251">
        <f t="shared" si="8"/>
        <v>0</v>
      </c>
      <c r="R30" s="251">
        <f t="shared" si="9"/>
        <v>0</v>
      </c>
      <c r="S30" s="298" t="e">
        <f t="shared" si="10"/>
        <v>#DIV/0!</v>
      </c>
      <c r="T30" s="3"/>
      <c r="U30" s="3"/>
      <c r="V30" s="3"/>
      <c r="W30" s="3"/>
      <c r="X30" s="3"/>
      <c r="Y30" s="3"/>
      <c r="Z30" s="3"/>
      <c r="AA30" s="3"/>
      <c r="AB30" s="3"/>
      <c r="AC30" s="8"/>
      <c r="AD30" s="8"/>
      <c r="AE30" s="8"/>
      <c r="AF30" s="8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s="1" customFormat="1" ht="18">
      <c r="A31" s="108"/>
      <c r="B31" s="119"/>
      <c r="C31" s="103" t="s">
        <v>55</v>
      </c>
      <c r="D31" s="104" t="s">
        <v>56</v>
      </c>
      <c r="E31" s="105">
        <v>0</v>
      </c>
      <c r="F31" s="106" t="e">
        <f t="shared" si="3"/>
        <v>#DIV/0!</v>
      </c>
      <c r="G31" s="106">
        <f t="shared" si="15"/>
        <v>0</v>
      </c>
      <c r="H31" s="107">
        <f t="shared" si="14"/>
        <v>0</v>
      </c>
      <c r="I31" s="242" t="e">
        <f t="shared" si="4"/>
        <v>#DIV/0!</v>
      </c>
      <c r="J31" s="105">
        <v>0</v>
      </c>
      <c r="K31" s="106" t="e">
        <f t="shared" si="11"/>
        <v>#DIV/0!</v>
      </c>
      <c r="L31" s="106">
        <f t="shared" si="12"/>
        <v>0</v>
      </c>
      <c r="M31" s="107">
        <f t="shared" si="13"/>
        <v>0</v>
      </c>
      <c r="N31" s="242" t="e">
        <f t="shared" si="5"/>
        <v>#DIV/0!</v>
      </c>
      <c r="O31" s="250">
        <f t="shared" si="16"/>
        <v>0</v>
      </c>
      <c r="P31" s="251" t="e">
        <f t="shared" si="7"/>
        <v>#DIV/0!</v>
      </c>
      <c r="Q31" s="251">
        <f t="shared" si="8"/>
        <v>0</v>
      </c>
      <c r="R31" s="251">
        <f t="shared" si="9"/>
        <v>0</v>
      </c>
      <c r="S31" s="298" t="e">
        <f t="shared" si="10"/>
        <v>#DIV/0!</v>
      </c>
      <c r="T31" s="3"/>
      <c r="U31" s="3"/>
      <c r="V31" s="3"/>
      <c r="W31" s="3"/>
      <c r="X31" s="3"/>
      <c r="Y31" s="3"/>
      <c r="Z31" s="3"/>
      <c r="AA31" s="3"/>
      <c r="AB31" s="3"/>
      <c r="AC31" s="8"/>
      <c r="AD31" s="8"/>
      <c r="AE31" s="8"/>
      <c r="AF31" s="8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s="1" customFormat="1" ht="18">
      <c r="A32" s="108"/>
      <c r="B32" s="119"/>
      <c r="C32" s="103" t="s">
        <v>57</v>
      </c>
      <c r="D32" s="104" t="s">
        <v>58</v>
      </c>
      <c r="E32" s="105">
        <v>0</v>
      </c>
      <c r="F32" s="106" t="e">
        <f t="shared" si="3"/>
        <v>#DIV/0!</v>
      </c>
      <c r="G32" s="106">
        <f t="shared" si="15"/>
        <v>0</v>
      </c>
      <c r="H32" s="107">
        <f t="shared" si="14"/>
        <v>0</v>
      </c>
      <c r="I32" s="242" t="e">
        <f t="shared" si="4"/>
        <v>#DIV/0!</v>
      </c>
      <c r="J32" s="105">
        <v>69645</v>
      </c>
      <c r="K32" s="106" t="e">
        <f t="shared" si="11"/>
        <v>#DIV/0!</v>
      </c>
      <c r="L32" s="106">
        <f t="shared" si="12"/>
        <v>13232.550000000003</v>
      </c>
      <c r="M32" s="107">
        <f t="shared" si="13"/>
        <v>82877.55</v>
      </c>
      <c r="N32" s="242" t="e">
        <f t="shared" si="5"/>
        <v>#DIV/0!</v>
      </c>
      <c r="O32" s="250">
        <f t="shared" si="16"/>
        <v>69645</v>
      </c>
      <c r="P32" s="251" t="e">
        <f t="shared" si="7"/>
        <v>#DIV/0!</v>
      </c>
      <c r="Q32" s="251">
        <f t="shared" si="8"/>
        <v>13232.550000000003</v>
      </c>
      <c r="R32" s="251">
        <f t="shared" si="9"/>
        <v>82877.55</v>
      </c>
      <c r="S32" s="298" t="e">
        <f t="shared" si="10"/>
        <v>#DIV/0!</v>
      </c>
      <c r="T32" s="3"/>
      <c r="U32" s="3"/>
      <c r="V32" s="3"/>
      <c r="W32" s="3"/>
      <c r="X32" s="3"/>
      <c r="Y32" s="3"/>
      <c r="Z32" s="3"/>
      <c r="AA32" s="3"/>
      <c r="AB32" s="3"/>
      <c r="AC32" s="8"/>
      <c r="AD32" s="8"/>
      <c r="AE32" s="8"/>
      <c r="AF32" s="8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48" s="4" customFormat="1" ht="18">
      <c r="A33" s="120"/>
      <c r="B33" s="119"/>
      <c r="C33" s="103" t="s">
        <v>59</v>
      </c>
      <c r="D33" s="104" t="s">
        <v>60</v>
      </c>
      <c r="E33" s="105">
        <v>0</v>
      </c>
      <c r="F33" s="106" t="e">
        <f t="shared" si="3"/>
        <v>#DIV/0!</v>
      </c>
      <c r="G33" s="106">
        <f t="shared" si="15"/>
        <v>0</v>
      </c>
      <c r="H33" s="107">
        <f t="shared" si="14"/>
        <v>0</v>
      </c>
      <c r="I33" s="242" t="e">
        <f t="shared" si="4"/>
        <v>#DIV/0!</v>
      </c>
      <c r="J33" s="105">
        <v>5000</v>
      </c>
      <c r="K33" s="106" t="e">
        <f t="shared" si="11"/>
        <v>#DIV/0!</v>
      </c>
      <c r="L33" s="106">
        <f t="shared" si="12"/>
        <v>950</v>
      </c>
      <c r="M33" s="107">
        <f t="shared" si="13"/>
        <v>5950</v>
      </c>
      <c r="N33" s="242" t="e">
        <f t="shared" si="5"/>
        <v>#DIV/0!</v>
      </c>
      <c r="O33" s="250">
        <f t="shared" si="16"/>
        <v>5000</v>
      </c>
      <c r="P33" s="251" t="e">
        <f t="shared" si="7"/>
        <v>#DIV/0!</v>
      </c>
      <c r="Q33" s="251">
        <f t="shared" si="8"/>
        <v>950</v>
      </c>
      <c r="R33" s="251">
        <f t="shared" si="9"/>
        <v>5950</v>
      </c>
      <c r="S33" s="298" t="e">
        <f t="shared" si="10"/>
        <v>#DIV/0!</v>
      </c>
      <c r="T33" s="302"/>
      <c r="U33" s="302"/>
      <c r="V33" s="302"/>
      <c r="W33" s="302"/>
      <c r="X33" s="302"/>
      <c r="Y33" s="302"/>
      <c r="Z33" s="302"/>
      <c r="AA33" s="302"/>
      <c r="AB33" s="302"/>
      <c r="AC33" s="6"/>
      <c r="AD33" s="6"/>
      <c r="AE33" s="6"/>
      <c r="AF33" s="6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</row>
    <row r="34" spans="1:58" s="5" customFormat="1" ht="18">
      <c r="A34" s="120"/>
      <c r="B34" s="119"/>
      <c r="C34" s="103" t="s">
        <v>61</v>
      </c>
      <c r="D34" s="104" t="s">
        <v>62</v>
      </c>
      <c r="E34" s="105">
        <v>20000</v>
      </c>
      <c r="F34" s="106" t="e">
        <f t="shared" si="3"/>
        <v>#DIV/0!</v>
      </c>
      <c r="G34" s="106">
        <f t="shared" si="15"/>
        <v>3800</v>
      </c>
      <c r="H34" s="107">
        <f t="shared" si="14"/>
        <v>23800</v>
      </c>
      <c r="I34" s="242" t="e">
        <f t="shared" si="4"/>
        <v>#DIV/0!</v>
      </c>
      <c r="J34" s="105">
        <v>0</v>
      </c>
      <c r="K34" s="106" t="e">
        <f t="shared" si="11"/>
        <v>#DIV/0!</v>
      </c>
      <c r="L34" s="106">
        <f t="shared" si="12"/>
        <v>0</v>
      </c>
      <c r="M34" s="107">
        <f t="shared" si="13"/>
        <v>0</v>
      </c>
      <c r="N34" s="242" t="e">
        <f t="shared" si="5"/>
        <v>#DIV/0!</v>
      </c>
      <c r="O34" s="250">
        <f t="shared" si="16"/>
        <v>20000</v>
      </c>
      <c r="P34" s="251" t="e">
        <f t="shared" si="7"/>
        <v>#DIV/0!</v>
      </c>
      <c r="Q34" s="251">
        <f t="shared" si="8"/>
        <v>3800</v>
      </c>
      <c r="R34" s="251">
        <f t="shared" si="9"/>
        <v>23800</v>
      </c>
      <c r="S34" s="298" t="e">
        <f t="shared" si="10"/>
        <v>#DIV/0!</v>
      </c>
      <c r="T34" s="302"/>
      <c r="U34" s="302"/>
      <c r="V34" s="302"/>
      <c r="W34" s="302"/>
      <c r="X34" s="302"/>
      <c r="Y34" s="302"/>
      <c r="Z34" s="302"/>
      <c r="AA34" s="302"/>
      <c r="AB34" s="302"/>
      <c r="AC34" s="6"/>
      <c r="AD34" s="6"/>
      <c r="AE34" s="6"/>
      <c r="AF34" s="6"/>
      <c r="AG34" s="302"/>
      <c r="AH34" s="302"/>
      <c r="AI34" s="302"/>
      <c r="AJ34" s="302"/>
      <c r="AK34" s="302"/>
      <c r="AL34" s="302"/>
      <c r="AM34" s="302"/>
      <c r="AN34" s="302"/>
      <c r="AO34" s="302"/>
      <c r="AP34" s="302"/>
      <c r="AQ34" s="302"/>
      <c r="AR34" s="302"/>
      <c r="AS34" s="302"/>
      <c r="AT34" s="302"/>
      <c r="AU34" s="302"/>
      <c r="AV34" s="302"/>
      <c r="AW34" s="302"/>
      <c r="AX34" s="302"/>
      <c r="AY34" s="302"/>
      <c r="AZ34" s="302"/>
      <c r="BA34" s="302"/>
      <c r="BB34" s="302"/>
      <c r="BC34" s="302"/>
      <c r="BD34" s="302"/>
      <c r="BE34" s="302"/>
      <c r="BF34" s="302"/>
    </row>
    <row r="35" spans="1:58" s="5" customFormat="1" ht="18">
      <c r="A35" s="120"/>
      <c r="B35" s="119"/>
      <c r="C35" s="103" t="s">
        <v>63</v>
      </c>
      <c r="D35" s="104" t="s">
        <v>64</v>
      </c>
      <c r="E35" s="105">
        <v>150000</v>
      </c>
      <c r="F35" s="106" t="e">
        <f t="shared" si="3"/>
        <v>#DIV/0!</v>
      </c>
      <c r="G35" s="106">
        <f t="shared" si="15"/>
        <v>28500</v>
      </c>
      <c r="H35" s="107">
        <f t="shared" si="14"/>
        <v>178500</v>
      </c>
      <c r="I35" s="242" t="e">
        <f t="shared" si="4"/>
        <v>#DIV/0!</v>
      </c>
      <c r="J35" s="105">
        <v>0</v>
      </c>
      <c r="K35" s="106" t="e">
        <f t="shared" si="11"/>
        <v>#DIV/0!</v>
      </c>
      <c r="L35" s="106">
        <f t="shared" si="12"/>
        <v>0</v>
      </c>
      <c r="M35" s="107">
        <f t="shared" si="13"/>
        <v>0</v>
      </c>
      <c r="N35" s="242" t="e">
        <f t="shared" si="5"/>
        <v>#DIV/0!</v>
      </c>
      <c r="O35" s="250">
        <f t="shared" si="16"/>
        <v>150000</v>
      </c>
      <c r="P35" s="251" t="e">
        <f t="shared" si="7"/>
        <v>#DIV/0!</v>
      </c>
      <c r="Q35" s="251">
        <f t="shared" si="8"/>
        <v>28500</v>
      </c>
      <c r="R35" s="251">
        <f t="shared" si="9"/>
        <v>178500</v>
      </c>
      <c r="S35" s="298" t="e">
        <f t="shared" si="10"/>
        <v>#DIV/0!</v>
      </c>
      <c r="T35" s="302"/>
      <c r="U35" s="302"/>
      <c r="V35" s="302"/>
      <c r="W35" s="302"/>
      <c r="X35" s="302"/>
      <c r="Y35" s="302"/>
      <c r="Z35" s="302"/>
      <c r="AA35" s="302"/>
      <c r="AB35" s="302"/>
      <c r="AC35" s="6"/>
      <c r="AD35" s="6"/>
      <c r="AE35" s="6"/>
      <c r="AF35" s="6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</row>
    <row r="36" spans="1:58" s="1" customFormat="1" ht="18">
      <c r="A36" s="108"/>
      <c r="B36" s="121" t="s">
        <v>65</v>
      </c>
      <c r="C36" s="98" t="s">
        <v>66</v>
      </c>
      <c r="D36" s="99"/>
      <c r="E36" s="122">
        <v>0</v>
      </c>
      <c r="F36" s="123" t="e">
        <f t="shared" si="3"/>
        <v>#DIV/0!</v>
      </c>
      <c r="G36" s="123">
        <f t="shared" si="15"/>
        <v>0</v>
      </c>
      <c r="H36" s="124">
        <f>E36+G36</f>
        <v>0</v>
      </c>
      <c r="I36" s="239" t="e">
        <f t="shared" si="4"/>
        <v>#DIV/0!</v>
      </c>
      <c r="J36" s="109">
        <v>15000</v>
      </c>
      <c r="K36" s="110" t="e">
        <f t="shared" si="11"/>
        <v>#DIV/0!</v>
      </c>
      <c r="L36" s="110">
        <f>J36*19%</f>
        <v>2850</v>
      </c>
      <c r="M36" s="246">
        <f>J36+L36</f>
        <v>17850</v>
      </c>
      <c r="N36" s="239" t="e">
        <f t="shared" si="5"/>
        <v>#DIV/0!</v>
      </c>
      <c r="O36" s="247">
        <f t="shared" si="6"/>
        <v>15000</v>
      </c>
      <c r="P36" s="248" t="e">
        <f t="shared" si="7"/>
        <v>#DIV/0!</v>
      </c>
      <c r="Q36" s="248">
        <f t="shared" si="8"/>
        <v>2850</v>
      </c>
      <c r="R36" s="248">
        <f t="shared" si="9"/>
        <v>17850</v>
      </c>
      <c r="S36" s="301" t="e">
        <f t="shared" si="10"/>
        <v>#DIV/0!</v>
      </c>
      <c r="T36" s="3"/>
      <c r="U36" s="3"/>
      <c r="V36" s="3"/>
      <c r="W36" s="3"/>
      <c r="X36" s="3"/>
      <c r="Y36" s="3"/>
      <c r="Z36" s="3"/>
      <c r="AA36" s="3"/>
      <c r="AB36" s="3"/>
      <c r="AC36" s="8"/>
      <c r="AD36" s="8"/>
      <c r="AE36" s="8"/>
      <c r="AF36" s="8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spans="1:58" s="1" customFormat="1" ht="18">
      <c r="A37" s="108"/>
      <c r="B37" s="125" t="s">
        <v>67</v>
      </c>
      <c r="C37" s="98" t="s">
        <v>68</v>
      </c>
      <c r="D37" s="99"/>
      <c r="E37" s="109">
        <f>E38+E39</f>
        <v>28000</v>
      </c>
      <c r="F37" s="110" t="e">
        <f t="shared" si="3"/>
        <v>#DIV/0!</v>
      </c>
      <c r="G37" s="110">
        <f>G38+G39</f>
        <v>5320</v>
      </c>
      <c r="H37" s="111">
        <f>E37+G37</f>
        <v>33320</v>
      </c>
      <c r="I37" s="239" t="e">
        <f t="shared" si="4"/>
        <v>#DIV/0!</v>
      </c>
      <c r="J37" s="252">
        <f>J38+J39</f>
        <v>0</v>
      </c>
      <c r="K37" s="110" t="e">
        <f t="shared" si="11"/>
        <v>#DIV/0!</v>
      </c>
      <c r="L37" s="110">
        <f>L38+L39</f>
        <v>0</v>
      </c>
      <c r="M37" s="246">
        <f>(J37*1.19)</f>
        <v>0</v>
      </c>
      <c r="N37" s="239" t="e">
        <f t="shared" si="5"/>
        <v>#DIV/0!</v>
      </c>
      <c r="O37" s="247">
        <f t="shared" si="6"/>
        <v>28000</v>
      </c>
      <c r="P37" s="248" t="e">
        <f t="shared" si="7"/>
        <v>#DIV/0!</v>
      </c>
      <c r="Q37" s="248">
        <f t="shared" si="8"/>
        <v>5320</v>
      </c>
      <c r="R37" s="248">
        <f t="shared" si="9"/>
        <v>33320</v>
      </c>
      <c r="S37" s="301" t="e">
        <f t="shared" si="10"/>
        <v>#DIV/0!</v>
      </c>
      <c r="T37" s="3"/>
      <c r="U37" s="3"/>
      <c r="V37" s="3"/>
      <c r="W37" s="3"/>
      <c r="X37" s="3"/>
      <c r="Y37" s="3"/>
      <c r="Z37" s="3"/>
      <c r="AA37" s="3"/>
      <c r="AB37" s="3"/>
      <c r="AC37" s="8"/>
      <c r="AD37" s="8"/>
      <c r="AE37" s="8"/>
      <c r="AF37" s="8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spans="1:19" s="6" customFormat="1" ht="18">
      <c r="A38" s="126"/>
      <c r="B38" s="127"/>
      <c r="C38" s="128" t="s">
        <v>69</v>
      </c>
      <c r="D38" s="129" t="s">
        <v>70</v>
      </c>
      <c r="E38" s="130">
        <v>0</v>
      </c>
      <c r="F38" s="131" t="e">
        <f t="shared" si="3"/>
        <v>#DIV/0!</v>
      </c>
      <c r="G38" s="131">
        <f>E38*19%</f>
        <v>0</v>
      </c>
      <c r="H38" s="132">
        <f>E38+G38</f>
        <v>0</v>
      </c>
      <c r="I38" s="253" t="e">
        <f t="shared" si="4"/>
        <v>#DIV/0!</v>
      </c>
      <c r="J38" s="254">
        <v>0</v>
      </c>
      <c r="K38" s="131" t="e">
        <f t="shared" si="11"/>
        <v>#DIV/0!</v>
      </c>
      <c r="L38" s="131">
        <f>J38*19%</f>
        <v>0</v>
      </c>
      <c r="M38" s="255">
        <f aca="true" t="shared" si="17" ref="M38:M44">J38+L38</f>
        <v>0</v>
      </c>
      <c r="N38" s="253" t="e">
        <f t="shared" si="5"/>
        <v>#DIV/0!</v>
      </c>
      <c r="O38" s="256">
        <f t="shared" si="6"/>
        <v>0</v>
      </c>
      <c r="P38" s="257" t="e">
        <f>O38/$J$6</f>
        <v>#DIV/0!</v>
      </c>
      <c r="Q38" s="257">
        <f t="shared" si="8"/>
        <v>0</v>
      </c>
      <c r="R38" s="257">
        <f t="shared" si="9"/>
        <v>0</v>
      </c>
      <c r="S38" s="303" t="e">
        <f t="shared" si="10"/>
        <v>#DIV/0!</v>
      </c>
    </row>
    <row r="39" spans="1:19" s="6" customFormat="1" ht="18">
      <c r="A39" s="126"/>
      <c r="B39" s="127"/>
      <c r="C39" s="128" t="s">
        <v>71</v>
      </c>
      <c r="D39" s="129" t="s">
        <v>72</v>
      </c>
      <c r="E39" s="130">
        <f>14*2000</f>
        <v>28000</v>
      </c>
      <c r="F39" s="131" t="e">
        <f>E39/J6</f>
        <v>#DIV/0!</v>
      </c>
      <c r="G39" s="131">
        <f>E39*19%</f>
        <v>5320</v>
      </c>
      <c r="H39" s="132">
        <f>E39+G39</f>
        <v>33320</v>
      </c>
      <c r="I39" s="253" t="e">
        <f t="shared" si="4"/>
        <v>#DIV/0!</v>
      </c>
      <c r="J39" s="254">
        <v>0</v>
      </c>
      <c r="K39" s="131" t="e">
        <f t="shared" si="11"/>
        <v>#DIV/0!</v>
      </c>
      <c r="L39" s="131">
        <f>J39*19%</f>
        <v>0</v>
      </c>
      <c r="M39" s="255">
        <f t="shared" si="17"/>
        <v>0</v>
      </c>
      <c r="N39" s="253" t="e">
        <f t="shared" si="5"/>
        <v>#DIV/0!</v>
      </c>
      <c r="O39" s="256">
        <f t="shared" si="6"/>
        <v>28000</v>
      </c>
      <c r="P39" s="257" t="e">
        <f>O39/$J$6</f>
        <v>#DIV/0!</v>
      </c>
      <c r="Q39" s="257">
        <f t="shared" si="8"/>
        <v>5320</v>
      </c>
      <c r="R39" s="257">
        <f t="shared" si="9"/>
        <v>33320</v>
      </c>
      <c r="S39" s="303" t="e">
        <f t="shared" si="10"/>
        <v>#DIV/0!</v>
      </c>
    </row>
    <row r="40" spans="1:58" s="5" customFormat="1" ht="18">
      <c r="A40" s="120"/>
      <c r="B40" s="121" t="s">
        <v>73</v>
      </c>
      <c r="C40" s="98" t="s">
        <v>74</v>
      </c>
      <c r="D40" s="99"/>
      <c r="E40" s="133">
        <f>E41+E44</f>
        <v>66990.0872</v>
      </c>
      <c r="F40" s="110" t="e">
        <f t="shared" si="3"/>
        <v>#DIV/0!</v>
      </c>
      <c r="G40" s="110">
        <f>G41+G44</f>
        <v>12728.116568</v>
      </c>
      <c r="H40" s="111">
        <f>E40+G40</f>
        <v>79718.20376799999</v>
      </c>
      <c r="I40" s="239" t="e">
        <f t="shared" si="4"/>
        <v>#DIV/0!</v>
      </c>
      <c r="J40" s="109">
        <v>0</v>
      </c>
      <c r="K40" s="110" t="e">
        <f t="shared" si="11"/>
        <v>#DIV/0!</v>
      </c>
      <c r="L40" s="110">
        <f>L41+L44</f>
        <v>0</v>
      </c>
      <c r="M40" s="246">
        <f t="shared" si="17"/>
        <v>0</v>
      </c>
      <c r="N40" s="239" t="e">
        <f t="shared" si="5"/>
        <v>#DIV/0!</v>
      </c>
      <c r="O40" s="247">
        <f t="shared" si="6"/>
        <v>66990.0872</v>
      </c>
      <c r="P40" s="248" t="e">
        <f>K40+F40</f>
        <v>#DIV/0!</v>
      </c>
      <c r="Q40" s="248">
        <f t="shared" si="8"/>
        <v>12728.116568</v>
      </c>
      <c r="R40" s="248">
        <f t="shared" si="9"/>
        <v>79718.20376799999</v>
      </c>
      <c r="S40" s="301" t="e">
        <f t="shared" si="10"/>
        <v>#DIV/0!</v>
      </c>
      <c r="T40" s="302"/>
      <c r="U40" s="302"/>
      <c r="V40" s="302"/>
      <c r="W40" s="302"/>
      <c r="X40" s="302"/>
      <c r="Y40" s="302"/>
      <c r="Z40" s="302"/>
      <c r="AA40" s="302"/>
      <c r="AB40" s="302"/>
      <c r="AC40" s="6"/>
      <c r="AD40" s="6"/>
      <c r="AE40" s="6"/>
      <c r="AF40" s="6"/>
      <c r="AG40" s="302"/>
      <c r="AH40" s="302"/>
      <c r="AI40" s="302"/>
      <c r="AJ40" s="302"/>
      <c r="AK40" s="302"/>
      <c r="AL40" s="302"/>
      <c r="AM40" s="302"/>
      <c r="AN40" s="302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2"/>
      <c r="BC40" s="302"/>
      <c r="BD40" s="302"/>
      <c r="BE40" s="302"/>
      <c r="BF40" s="302"/>
    </row>
    <row r="41" spans="1:58" s="5" customFormat="1" ht="18">
      <c r="A41" s="120"/>
      <c r="B41" s="134"/>
      <c r="C41" s="98" t="s">
        <v>75</v>
      </c>
      <c r="D41" s="99" t="s">
        <v>76</v>
      </c>
      <c r="E41" s="135">
        <f>E42+E43</f>
        <v>0</v>
      </c>
      <c r="F41" s="117" t="e">
        <f aca="true" t="shared" si="18" ref="F41:N41">F42+F43</f>
        <v>#DIV/0!</v>
      </c>
      <c r="G41" s="117">
        <f t="shared" si="18"/>
        <v>0</v>
      </c>
      <c r="H41" s="118">
        <f t="shared" si="18"/>
        <v>0</v>
      </c>
      <c r="I41" s="243" t="e">
        <f t="shared" si="18"/>
        <v>#DIV/0!</v>
      </c>
      <c r="J41" s="116">
        <v>0</v>
      </c>
      <c r="K41" s="117" t="e">
        <f t="shared" si="18"/>
        <v>#DIV/0!</v>
      </c>
      <c r="L41" s="117">
        <f t="shared" si="18"/>
        <v>0</v>
      </c>
      <c r="M41" s="249">
        <f t="shared" si="17"/>
        <v>0</v>
      </c>
      <c r="N41" s="243" t="e">
        <f t="shared" si="18"/>
        <v>#DIV/0!</v>
      </c>
      <c r="O41" s="244">
        <f t="shared" si="6"/>
        <v>0</v>
      </c>
      <c r="P41" s="245" t="e">
        <f>O41/$J$6</f>
        <v>#DIV/0!</v>
      </c>
      <c r="Q41" s="245">
        <f t="shared" si="8"/>
        <v>0</v>
      </c>
      <c r="R41" s="245">
        <f t="shared" si="9"/>
        <v>0</v>
      </c>
      <c r="S41" s="298" t="e">
        <f t="shared" si="10"/>
        <v>#DIV/0!</v>
      </c>
      <c r="T41" s="302"/>
      <c r="U41" s="302"/>
      <c r="V41" s="302"/>
      <c r="W41" s="302"/>
      <c r="X41" s="302"/>
      <c r="Y41" s="302"/>
      <c r="Z41" s="302"/>
      <c r="AA41" s="302"/>
      <c r="AB41" s="302"/>
      <c r="AC41" s="6"/>
      <c r="AD41" s="6"/>
      <c r="AE41" s="6"/>
      <c r="AF41" s="6"/>
      <c r="AG41" s="302"/>
      <c r="AH41" s="302"/>
      <c r="AI41" s="302"/>
      <c r="AJ41" s="302"/>
      <c r="AK41" s="302"/>
      <c r="AL41" s="302"/>
      <c r="AM41" s="302"/>
      <c r="AN41" s="302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2"/>
      <c r="BC41" s="302"/>
      <c r="BD41" s="302"/>
      <c r="BE41" s="302"/>
      <c r="BF41" s="302"/>
    </row>
    <row r="42" spans="1:58" s="5" customFormat="1" ht="18">
      <c r="A42" s="120"/>
      <c r="B42" s="134"/>
      <c r="C42" s="136" t="s">
        <v>77</v>
      </c>
      <c r="D42" s="137" t="s">
        <v>78</v>
      </c>
      <c r="E42" s="135">
        <v>0</v>
      </c>
      <c r="F42" s="117" t="e">
        <f>E42/$J$6</f>
        <v>#DIV/0!</v>
      </c>
      <c r="G42" s="117">
        <f>E42*19%</f>
        <v>0</v>
      </c>
      <c r="H42" s="118">
        <f>E42+G42</f>
        <v>0</v>
      </c>
      <c r="I42" s="243" t="e">
        <f>H42/$J$6</f>
        <v>#DIV/0!</v>
      </c>
      <c r="J42" s="116">
        <v>0</v>
      </c>
      <c r="K42" s="117" t="e">
        <f>J42/$J$6</f>
        <v>#DIV/0!</v>
      </c>
      <c r="L42" s="117">
        <f>J42*19%</f>
        <v>0</v>
      </c>
      <c r="M42" s="249">
        <f t="shared" si="17"/>
        <v>0</v>
      </c>
      <c r="N42" s="243" t="e">
        <f>M42/$J$6</f>
        <v>#DIV/0!</v>
      </c>
      <c r="O42" s="244">
        <f aca="true" t="shared" si="19" ref="O42:Q43">J42+E42</f>
        <v>0</v>
      </c>
      <c r="P42" s="245" t="e">
        <f t="shared" si="19"/>
        <v>#DIV/0!</v>
      </c>
      <c r="Q42" s="245">
        <f t="shared" si="19"/>
        <v>0</v>
      </c>
      <c r="R42" s="245">
        <f t="shared" si="9"/>
        <v>0</v>
      </c>
      <c r="S42" s="298" t="e">
        <f t="shared" si="10"/>
        <v>#DIV/0!</v>
      </c>
      <c r="T42" s="302"/>
      <c r="U42" s="302"/>
      <c r="V42" s="302"/>
      <c r="W42" s="302"/>
      <c r="X42" s="302"/>
      <c r="Y42" s="302"/>
      <c r="Z42" s="302"/>
      <c r="AA42" s="302"/>
      <c r="AB42" s="302"/>
      <c r="AC42" s="6"/>
      <c r="AD42" s="6"/>
      <c r="AE42" s="6"/>
      <c r="AF42" s="6"/>
      <c r="AG42" s="302"/>
      <c r="AH42" s="302"/>
      <c r="AI42" s="302"/>
      <c r="AJ42" s="302"/>
      <c r="AK42" s="302"/>
      <c r="AL42" s="302"/>
      <c r="AM42" s="302"/>
      <c r="AN42" s="302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2"/>
      <c r="BC42" s="302"/>
      <c r="BD42" s="302"/>
      <c r="BE42" s="302"/>
      <c r="BF42" s="302"/>
    </row>
    <row r="43" spans="1:58" s="5" customFormat="1" ht="18">
      <c r="A43" s="120"/>
      <c r="B43" s="134"/>
      <c r="C43" s="136" t="s">
        <v>79</v>
      </c>
      <c r="D43" s="137" t="s">
        <v>80</v>
      </c>
      <c r="E43" s="135">
        <v>0</v>
      </c>
      <c r="F43" s="117" t="e">
        <f>E43/$J$6</f>
        <v>#DIV/0!</v>
      </c>
      <c r="G43" s="117">
        <f>E43*19%</f>
        <v>0</v>
      </c>
      <c r="H43" s="118">
        <f>E43+G43</f>
        <v>0</v>
      </c>
      <c r="I43" s="243" t="e">
        <f>H43/$J$6</f>
        <v>#DIV/0!</v>
      </c>
      <c r="J43" s="116">
        <v>0</v>
      </c>
      <c r="K43" s="117" t="e">
        <f>J43/$J$6</f>
        <v>#DIV/0!</v>
      </c>
      <c r="L43" s="117">
        <f>J43*19%</f>
        <v>0</v>
      </c>
      <c r="M43" s="249">
        <f t="shared" si="17"/>
        <v>0</v>
      </c>
      <c r="N43" s="243" t="e">
        <f>M43/$J$6</f>
        <v>#DIV/0!</v>
      </c>
      <c r="O43" s="244">
        <f t="shared" si="19"/>
        <v>0</v>
      </c>
      <c r="P43" s="245" t="e">
        <f t="shared" si="19"/>
        <v>#DIV/0!</v>
      </c>
      <c r="Q43" s="245">
        <f t="shared" si="19"/>
        <v>0</v>
      </c>
      <c r="R43" s="245">
        <f t="shared" si="9"/>
        <v>0</v>
      </c>
      <c r="S43" s="298" t="e">
        <f t="shared" si="10"/>
        <v>#DIV/0!</v>
      </c>
      <c r="T43" s="302"/>
      <c r="U43" s="302"/>
      <c r="V43" s="302"/>
      <c r="W43" s="302"/>
      <c r="X43" s="302"/>
      <c r="Y43" s="302"/>
      <c r="Z43" s="302"/>
      <c r="AA43" s="302"/>
      <c r="AB43" s="302"/>
      <c r="AC43" s="6"/>
      <c r="AD43" s="6"/>
      <c r="AE43" s="6"/>
      <c r="AF43" s="6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</row>
    <row r="44" spans="1:58" s="5" customFormat="1" ht="18.75">
      <c r="A44" s="120"/>
      <c r="B44" s="134"/>
      <c r="C44" s="138" t="s">
        <v>81</v>
      </c>
      <c r="D44" s="139" t="s">
        <v>82</v>
      </c>
      <c r="E44" s="140">
        <f>(E106+E17+E20+E109)*1%</f>
        <v>66990.0872</v>
      </c>
      <c r="F44" s="141" t="e">
        <f>E44/$J$6</f>
        <v>#DIV/0!</v>
      </c>
      <c r="G44" s="141">
        <f>E44*19%</f>
        <v>12728.116568</v>
      </c>
      <c r="H44" s="142">
        <f>E44+G44</f>
        <v>79718.20376799999</v>
      </c>
      <c r="I44" s="258" t="e">
        <f>H44/$J$6</f>
        <v>#DIV/0!</v>
      </c>
      <c r="J44" s="259">
        <v>0</v>
      </c>
      <c r="K44" s="141" t="e">
        <f>J44/$J$6</f>
        <v>#DIV/0!</v>
      </c>
      <c r="L44" s="141">
        <f>J44*19%</f>
        <v>0</v>
      </c>
      <c r="M44" s="260">
        <f t="shared" si="17"/>
        <v>0</v>
      </c>
      <c r="N44" s="258" t="e">
        <f>M44/$J$6</f>
        <v>#DIV/0!</v>
      </c>
      <c r="O44" s="261">
        <f>E44+J44</f>
        <v>66990.0872</v>
      </c>
      <c r="P44" s="262" t="e">
        <f>O44/$J$6</f>
        <v>#DIV/0!</v>
      </c>
      <c r="Q44" s="262">
        <f t="shared" si="8"/>
        <v>12728.116568</v>
      </c>
      <c r="R44" s="262">
        <f>O44*1.19</f>
        <v>79718.20376799999</v>
      </c>
      <c r="S44" s="298" t="e">
        <f>R44/$J$6</f>
        <v>#DIV/0!</v>
      </c>
      <c r="T44" s="302"/>
      <c r="U44" s="302"/>
      <c r="V44" s="302"/>
      <c r="W44" s="302"/>
      <c r="X44" s="302"/>
      <c r="Y44" s="302"/>
      <c r="Z44" s="302"/>
      <c r="AA44" s="302"/>
      <c r="AB44" s="302"/>
      <c r="AC44" s="6"/>
      <c r="AD44" s="6"/>
      <c r="AE44" s="6"/>
      <c r="AF44" s="6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</row>
    <row r="45" spans="1:58" s="7" customFormat="1" ht="18.75">
      <c r="A45" s="108"/>
      <c r="B45" s="143"/>
      <c r="C45" s="144" t="s">
        <v>83</v>
      </c>
      <c r="D45" s="145"/>
      <c r="E45" s="146">
        <f aca="true" t="shared" si="20" ref="E45:N45">E22+E26+E27+E28+E29+E36+E37+E40</f>
        <v>264990.0872</v>
      </c>
      <c r="F45" s="147" t="e">
        <f t="shared" si="20"/>
        <v>#DIV/0!</v>
      </c>
      <c r="G45" s="147">
        <f t="shared" si="20"/>
        <v>50348.116568</v>
      </c>
      <c r="H45" s="148">
        <f t="shared" si="20"/>
        <v>315338.203768</v>
      </c>
      <c r="I45" s="263" t="e">
        <f t="shared" si="20"/>
        <v>#DIV/0!</v>
      </c>
      <c r="J45" s="146">
        <f t="shared" si="20"/>
        <v>123145</v>
      </c>
      <c r="K45" s="147" t="e">
        <f t="shared" si="20"/>
        <v>#DIV/0!</v>
      </c>
      <c r="L45" s="147">
        <f t="shared" si="20"/>
        <v>23397.550000000003</v>
      </c>
      <c r="M45" s="264">
        <f t="shared" si="20"/>
        <v>146542.55</v>
      </c>
      <c r="N45" s="263" t="e">
        <f t="shared" si="20"/>
        <v>#DIV/0!</v>
      </c>
      <c r="O45" s="265">
        <f t="shared" si="6"/>
        <v>388135.0872</v>
      </c>
      <c r="P45" s="266" t="e">
        <f>K45+F45</f>
        <v>#DIV/0!</v>
      </c>
      <c r="Q45" s="266">
        <f t="shared" si="8"/>
        <v>73745.666568</v>
      </c>
      <c r="R45" s="304">
        <f>M45+H45</f>
        <v>461880.753768</v>
      </c>
      <c r="S45" s="305" t="e">
        <f>N45+I45</f>
        <v>#DIV/0!</v>
      </c>
      <c r="T45" s="3"/>
      <c r="U45" s="3"/>
      <c r="V45" s="3"/>
      <c r="W45" s="3"/>
      <c r="X45" s="3"/>
      <c r="Y45" s="3"/>
      <c r="Z45" s="3"/>
      <c r="AA45" s="3"/>
      <c r="AB45" s="3"/>
      <c r="AC45" s="8"/>
      <c r="AD45" s="8"/>
      <c r="AE45" s="8"/>
      <c r="AF45" s="8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 s="1" customFormat="1" ht="18">
      <c r="A46" s="108"/>
      <c r="B46" s="149"/>
      <c r="C46" s="150" t="s">
        <v>84</v>
      </c>
      <c r="D46" s="151"/>
      <c r="E46" s="152"/>
      <c r="F46" s="153"/>
      <c r="G46" s="153"/>
      <c r="H46" s="154"/>
      <c r="I46" s="267"/>
      <c r="J46" s="268"/>
      <c r="K46" s="269"/>
      <c r="L46" s="269"/>
      <c r="M46" s="270"/>
      <c r="N46" s="271"/>
      <c r="O46" s="272"/>
      <c r="P46" s="273"/>
      <c r="Q46" s="273"/>
      <c r="R46" s="273"/>
      <c r="S46" s="306"/>
      <c r="T46" s="3"/>
      <c r="U46" s="3"/>
      <c r="V46" s="3"/>
      <c r="W46" s="3"/>
      <c r="X46" s="3"/>
      <c r="Y46" s="3"/>
      <c r="Z46" s="3"/>
      <c r="AA46" s="3"/>
      <c r="AB46" s="3"/>
      <c r="AC46" s="8"/>
      <c r="AD46" s="8"/>
      <c r="AE46" s="8"/>
      <c r="AF46" s="8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 s="1" customFormat="1" ht="18">
      <c r="A47" s="108"/>
      <c r="B47" s="155" t="s">
        <v>85</v>
      </c>
      <c r="C47" s="156" t="s">
        <v>86</v>
      </c>
      <c r="D47" s="157"/>
      <c r="E47" s="158"/>
      <c r="F47" s="159"/>
      <c r="G47" s="159"/>
      <c r="H47" s="160"/>
      <c r="I47" s="274"/>
      <c r="J47" s="275"/>
      <c r="K47" s="276"/>
      <c r="L47" s="276"/>
      <c r="M47" s="277"/>
      <c r="N47" s="278"/>
      <c r="O47" s="275"/>
      <c r="P47" s="276"/>
      <c r="Q47" s="276"/>
      <c r="R47" s="276"/>
      <c r="S47" s="307"/>
      <c r="T47" s="3"/>
      <c r="U47" s="3"/>
      <c r="V47" s="3"/>
      <c r="W47" s="3"/>
      <c r="X47" s="3"/>
      <c r="Y47" s="3"/>
      <c r="Z47" s="3"/>
      <c r="AA47" s="3"/>
      <c r="AB47" s="3"/>
      <c r="AC47" s="8"/>
      <c r="AD47" s="8"/>
      <c r="AE47" s="8"/>
      <c r="AF47" s="8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 s="8" customFormat="1" ht="18" outlineLevel="1">
      <c r="A48" s="108"/>
      <c r="B48" s="155"/>
      <c r="C48" s="161" t="s">
        <v>87</v>
      </c>
      <c r="D48" s="162" t="s">
        <v>88</v>
      </c>
      <c r="E48" s="135">
        <f>E49+E50+E51+E52+E53</f>
        <v>5259936</v>
      </c>
      <c r="F48" s="117" t="e">
        <f aca="true" t="shared" si="21" ref="F48:F58">E48/$J$6</f>
        <v>#DIV/0!</v>
      </c>
      <c r="G48" s="117">
        <f>E48*19%</f>
        <v>999387.84</v>
      </c>
      <c r="H48" s="118">
        <f>E48+G48</f>
        <v>6259323.84</v>
      </c>
      <c r="I48" s="279" t="e">
        <f aca="true" t="shared" si="22" ref="I48:I67">H48/$J$6</f>
        <v>#DIV/0!</v>
      </c>
      <c r="J48" s="135">
        <v>0</v>
      </c>
      <c r="K48" s="117" t="e">
        <f aca="true" t="shared" si="23" ref="K48:K67">J48/$J$6</f>
        <v>#DIV/0!</v>
      </c>
      <c r="L48" s="117">
        <f>J48*19%</f>
        <v>0</v>
      </c>
      <c r="M48" s="118">
        <f>J48+L48</f>
        <v>0</v>
      </c>
      <c r="N48" s="279" t="e">
        <f aca="true" t="shared" si="24" ref="N48:N67">M48/$J$6</f>
        <v>#DIV/0!</v>
      </c>
      <c r="O48" s="135">
        <f>J48+E48</f>
        <v>5259936</v>
      </c>
      <c r="P48" s="117" t="e">
        <f aca="true" t="shared" si="25" ref="P48:P58">O48/$J$6</f>
        <v>#DIV/0!</v>
      </c>
      <c r="Q48" s="117">
        <f>O48*19%</f>
        <v>999387.84</v>
      </c>
      <c r="R48" s="118">
        <f>O48*1.19</f>
        <v>6259323.84</v>
      </c>
      <c r="S48" s="308" t="e">
        <f aca="true" t="shared" si="26" ref="S48:S67">R48/$J$6</f>
        <v>#DIV/0!</v>
      </c>
      <c r="T48" s="3"/>
      <c r="U48" s="3"/>
      <c r="V48" s="3"/>
      <c r="W48" s="3"/>
      <c r="X48" s="3"/>
      <c r="Y48" s="3"/>
      <c r="Z48" s="3"/>
      <c r="AA48" s="3"/>
      <c r="AB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 s="8" customFormat="1" ht="18" outlineLevel="1">
      <c r="A49" s="108"/>
      <c r="B49" s="155"/>
      <c r="C49" s="163" t="s">
        <v>89</v>
      </c>
      <c r="D49" s="164" t="s">
        <v>90</v>
      </c>
      <c r="E49" s="135">
        <v>2806177</v>
      </c>
      <c r="F49" s="117" t="e">
        <f t="shared" si="21"/>
        <v>#DIV/0!</v>
      </c>
      <c r="G49" s="117">
        <f aca="true" t="shared" si="27" ref="G49:G55">E49*19%</f>
        <v>533173.63</v>
      </c>
      <c r="H49" s="118">
        <f aca="true" t="shared" si="28" ref="H49:H55">E49+G49</f>
        <v>3339350.63</v>
      </c>
      <c r="I49" s="279" t="e">
        <f t="shared" si="22"/>
        <v>#DIV/0!</v>
      </c>
      <c r="J49" s="135">
        <v>0</v>
      </c>
      <c r="K49" s="117" t="e">
        <f t="shared" si="23"/>
        <v>#DIV/0!</v>
      </c>
      <c r="L49" s="117">
        <f aca="true" t="shared" si="29" ref="L49:L55">J49*19%</f>
        <v>0</v>
      </c>
      <c r="M49" s="118">
        <f aca="true" t="shared" si="30" ref="M49:M55">J49+L49</f>
        <v>0</v>
      </c>
      <c r="N49" s="279" t="e">
        <f t="shared" si="24"/>
        <v>#DIV/0!</v>
      </c>
      <c r="O49" s="135">
        <f>E49+J49</f>
        <v>2806177</v>
      </c>
      <c r="P49" s="117" t="e">
        <f t="shared" si="25"/>
        <v>#DIV/0!</v>
      </c>
      <c r="Q49" s="117">
        <f aca="true" t="shared" si="31" ref="Q49:Q55">O49*19%</f>
        <v>533173.63</v>
      </c>
      <c r="R49" s="118">
        <f aca="true" t="shared" si="32" ref="R49:R58">O49*1.19</f>
        <v>3339350.63</v>
      </c>
      <c r="S49" s="309" t="e">
        <f t="shared" si="26"/>
        <v>#DIV/0!</v>
      </c>
      <c r="T49" s="3"/>
      <c r="U49" s="3"/>
      <c r="V49" s="3"/>
      <c r="W49" s="3"/>
      <c r="X49" s="3"/>
      <c r="Y49" s="3"/>
      <c r="Z49" s="3"/>
      <c r="AA49" s="3"/>
      <c r="AB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 s="8" customFormat="1" ht="18" outlineLevel="1">
      <c r="A50" s="108"/>
      <c r="B50" s="155"/>
      <c r="C50" s="163" t="s">
        <v>91</v>
      </c>
      <c r="D50" s="164" t="s">
        <v>92</v>
      </c>
      <c r="E50" s="135">
        <v>1243127</v>
      </c>
      <c r="F50" s="117" t="e">
        <f t="shared" si="21"/>
        <v>#DIV/0!</v>
      </c>
      <c r="G50" s="117">
        <f t="shared" si="27"/>
        <v>236194.13</v>
      </c>
      <c r="H50" s="118">
        <f t="shared" si="28"/>
        <v>1479321.13</v>
      </c>
      <c r="I50" s="279" t="e">
        <f t="shared" si="22"/>
        <v>#DIV/0!</v>
      </c>
      <c r="J50" s="135">
        <v>0</v>
      </c>
      <c r="K50" s="117" t="e">
        <f t="shared" si="23"/>
        <v>#DIV/0!</v>
      </c>
      <c r="L50" s="117">
        <f t="shared" si="29"/>
        <v>0</v>
      </c>
      <c r="M50" s="118">
        <f t="shared" si="30"/>
        <v>0</v>
      </c>
      <c r="N50" s="279" t="e">
        <f t="shared" si="24"/>
        <v>#DIV/0!</v>
      </c>
      <c r="O50" s="135">
        <f>E50+J50</f>
        <v>1243127</v>
      </c>
      <c r="P50" s="117" t="e">
        <f t="shared" si="25"/>
        <v>#DIV/0!</v>
      </c>
      <c r="Q50" s="117">
        <f t="shared" si="31"/>
        <v>236194.13</v>
      </c>
      <c r="R50" s="118">
        <f t="shared" si="32"/>
        <v>1479321.13</v>
      </c>
      <c r="S50" s="309" t="e">
        <f t="shared" si="26"/>
        <v>#DIV/0!</v>
      </c>
      <c r="T50" s="3"/>
      <c r="U50" s="3"/>
      <c r="V50" s="3"/>
      <c r="W50" s="3"/>
      <c r="X50" s="3"/>
      <c r="Y50" s="3"/>
      <c r="Z50" s="3"/>
      <c r="AA50" s="3"/>
      <c r="AB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 s="8" customFormat="1" ht="18" outlineLevel="1">
      <c r="A51" s="108"/>
      <c r="B51" s="155"/>
      <c r="C51" s="163" t="s">
        <v>93</v>
      </c>
      <c r="D51" s="164" t="s">
        <v>94</v>
      </c>
      <c r="E51" s="135">
        <f>241530+387550+471140</f>
        <v>1100220</v>
      </c>
      <c r="F51" s="117" t="e">
        <f t="shared" si="21"/>
        <v>#DIV/0!</v>
      </c>
      <c r="G51" s="117">
        <f t="shared" si="27"/>
        <v>209041.8</v>
      </c>
      <c r="H51" s="118">
        <f t="shared" si="28"/>
        <v>1309261.8</v>
      </c>
      <c r="I51" s="279" t="e">
        <f t="shared" si="22"/>
        <v>#DIV/0!</v>
      </c>
      <c r="J51" s="135">
        <v>0</v>
      </c>
      <c r="K51" s="117" t="e">
        <f t="shared" si="23"/>
        <v>#DIV/0!</v>
      </c>
      <c r="L51" s="117">
        <f t="shared" si="29"/>
        <v>0</v>
      </c>
      <c r="M51" s="118">
        <f t="shared" si="30"/>
        <v>0</v>
      </c>
      <c r="N51" s="279" t="e">
        <f t="shared" si="24"/>
        <v>#DIV/0!</v>
      </c>
      <c r="O51" s="135">
        <f aca="true" t="shared" si="33" ref="O51:O56">J51+E51</f>
        <v>1100220</v>
      </c>
      <c r="P51" s="117" t="e">
        <f t="shared" si="25"/>
        <v>#DIV/0!</v>
      </c>
      <c r="Q51" s="117">
        <f t="shared" si="31"/>
        <v>209041.8</v>
      </c>
      <c r="R51" s="118">
        <f t="shared" si="32"/>
        <v>1309261.8</v>
      </c>
      <c r="S51" s="309" t="e">
        <f t="shared" si="26"/>
        <v>#DIV/0!</v>
      </c>
      <c r="T51" s="3"/>
      <c r="U51" s="3"/>
      <c r="V51" s="3"/>
      <c r="W51" s="3"/>
      <c r="X51" s="3"/>
      <c r="Y51" s="3"/>
      <c r="Z51" s="3"/>
      <c r="AA51" s="3"/>
      <c r="AB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 s="9" customFormat="1" ht="20.25" outlineLevel="1">
      <c r="A52" s="165"/>
      <c r="B52" s="155"/>
      <c r="C52" s="163" t="s">
        <v>95</v>
      </c>
      <c r="D52" s="164" t="s">
        <v>96</v>
      </c>
      <c r="E52" s="135">
        <v>110412</v>
      </c>
      <c r="F52" s="117" t="e">
        <f t="shared" si="21"/>
        <v>#DIV/0!</v>
      </c>
      <c r="G52" s="117">
        <f t="shared" si="27"/>
        <v>20978.28</v>
      </c>
      <c r="H52" s="118">
        <f t="shared" si="28"/>
        <v>131390.28</v>
      </c>
      <c r="I52" s="279" t="e">
        <f t="shared" si="22"/>
        <v>#DIV/0!</v>
      </c>
      <c r="J52" s="135">
        <v>0</v>
      </c>
      <c r="K52" s="117" t="e">
        <f t="shared" si="23"/>
        <v>#DIV/0!</v>
      </c>
      <c r="L52" s="117">
        <f t="shared" si="29"/>
        <v>0</v>
      </c>
      <c r="M52" s="118">
        <f t="shared" si="30"/>
        <v>0</v>
      </c>
      <c r="N52" s="279" t="e">
        <f t="shared" si="24"/>
        <v>#DIV/0!</v>
      </c>
      <c r="O52" s="135">
        <f t="shared" si="33"/>
        <v>110412</v>
      </c>
      <c r="P52" s="117" t="e">
        <f t="shared" si="25"/>
        <v>#DIV/0!</v>
      </c>
      <c r="Q52" s="117">
        <f t="shared" si="31"/>
        <v>20978.28</v>
      </c>
      <c r="R52" s="118">
        <f t="shared" si="32"/>
        <v>131390.28</v>
      </c>
      <c r="S52" s="309" t="e">
        <f t="shared" si="26"/>
        <v>#DIV/0!</v>
      </c>
      <c r="T52" s="310"/>
      <c r="U52" s="311"/>
      <c r="V52" s="311"/>
      <c r="W52" s="311"/>
      <c r="X52" s="311"/>
      <c r="Y52" s="311"/>
      <c r="Z52" s="311"/>
      <c r="AA52" s="311"/>
      <c r="AB52" s="311"/>
      <c r="AG52" s="314"/>
      <c r="AH52" s="314"/>
      <c r="AI52" s="314"/>
      <c r="AJ52" s="314"/>
      <c r="AK52" s="314"/>
      <c r="AL52" s="314"/>
      <c r="AM52" s="314"/>
      <c r="AN52" s="314"/>
      <c r="AO52" s="314"/>
      <c r="AP52" s="314"/>
      <c r="AQ52" s="314"/>
      <c r="AR52" s="314"/>
      <c r="AS52" s="314"/>
      <c r="AT52" s="314"/>
      <c r="AU52" s="314"/>
      <c r="AV52" s="314"/>
      <c r="AW52" s="314"/>
      <c r="AX52" s="314"/>
      <c r="AY52" s="314"/>
      <c r="AZ52" s="314"/>
      <c r="BA52" s="314"/>
      <c r="BB52" s="314"/>
      <c r="BC52" s="314"/>
      <c r="BD52" s="314"/>
      <c r="BE52" s="314"/>
      <c r="BF52" s="314"/>
    </row>
    <row r="53" spans="1:28" s="8" customFormat="1" ht="18.75" outlineLevel="1">
      <c r="A53" s="108"/>
      <c r="B53" s="155"/>
      <c r="C53" s="163" t="s">
        <v>97</v>
      </c>
      <c r="D53" s="164" t="s">
        <v>98</v>
      </c>
      <c r="E53" s="135">
        <v>0</v>
      </c>
      <c r="F53" s="117" t="e">
        <f t="shared" si="21"/>
        <v>#DIV/0!</v>
      </c>
      <c r="G53" s="117">
        <f t="shared" si="27"/>
        <v>0</v>
      </c>
      <c r="H53" s="118">
        <f t="shared" si="28"/>
        <v>0</v>
      </c>
      <c r="I53" s="279" t="e">
        <f t="shared" si="22"/>
        <v>#DIV/0!</v>
      </c>
      <c r="J53" s="135">
        <v>0</v>
      </c>
      <c r="K53" s="117" t="e">
        <f t="shared" si="23"/>
        <v>#DIV/0!</v>
      </c>
      <c r="L53" s="117">
        <f t="shared" si="29"/>
        <v>0</v>
      </c>
      <c r="M53" s="118">
        <f t="shared" si="30"/>
        <v>0</v>
      </c>
      <c r="N53" s="279" t="e">
        <f t="shared" si="24"/>
        <v>#DIV/0!</v>
      </c>
      <c r="O53" s="135">
        <f t="shared" si="33"/>
        <v>0</v>
      </c>
      <c r="P53" s="117" t="e">
        <f t="shared" si="25"/>
        <v>#DIV/0!</v>
      </c>
      <c r="Q53" s="117">
        <f t="shared" si="31"/>
        <v>0</v>
      </c>
      <c r="R53" s="118">
        <f t="shared" si="32"/>
        <v>0</v>
      </c>
      <c r="S53" s="309" t="e">
        <f t="shared" si="26"/>
        <v>#DIV/0!</v>
      </c>
      <c r="T53" s="3"/>
      <c r="U53" s="3"/>
      <c r="V53" s="3"/>
      <c r="W53" s="3"/>
      <c r="X53" s="3"/>
      <c r="Y53" s="3"/>
      <c r="Z53" s="3"/>
      <c r="AA53" s="3"/>
      <c r="AB53" s="3"/>
    </row>
    <row r="54" spans="1:59" s="3" customFormat="1" ht="30" customHeight="1" hidden="1" outlineLevel="1">
      <c r="A54" s="108"/>
      <c r="B54" s="155"/>
      <c r="C54" s="163" t="s">
        <v>99</v>
      </c>
      <c r="D54" s="164" t="s">
        <v>92</v>
      </c>
      <c r="E54" s="166">
        <v>0</v>
      </c>
      <c r="F54" s="167" t="e">
        <f t="shared" si="21"/>
        <v>#DIV/0!</v>
      </c>
      <c r="G54" s="168">
        <f t="shared" si="27"/>
        <v>0</v>
      </c>
      <c r="H54" s="168">
        <f t="shared" si="28"/>
        <v>0</v>
      </c>
      <c r="I54" s="168" t="e">
        <f t="shared" si="22"/>
        <v>#DIV/0!</v>
      </c>
      <c r="J54" s="168">
        <v>0</v>
      </c>
      <c r="K54" s="168" t="e">
        <f t="shared" si="23"/>
        <v>#DIV/0!</v>
      </c>
      <c r="L54" s="168">
        <f t="shared" si="29"/>
        <v>0</v>
      </c>
      <c r="M54" s="168">
        <f t="shared" si="30"/>
        <v>0</v>
      </c>
      <c r="N54" s="168" t="e">
        <f t="shared" si="24"/>
        <v>#DIV/0!</v>
      </c>
      <c r="O54" s="168">
        <f t="shared" si="33"/>
        <v>0</v>
      </c>
      <c r="P54" s="168" t="e">
        <f t="shared" si="25"/>
        <v>#DIV/0!</v>
      </c>
      <c r="Q54" s="168">
        <f t="shared" si="31"/>
        <v>0</v>
      </c>
      <c r="R54" s="168">
        <f t="shared" si="32"/>
        <v>0</v>
      </c>
      <c r="S54" s="309" t="e">
        <f t="shared" si="26"/>
        <v>#DIV/0!</v>
      </c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s="3" customFormat="1" ht="23.25" customHeight="1" hidden="1" outlineLevel="1">
      <c r="A55" s="108"/>
      <c r="B55" s="155"/>
      <c r="C55" s="163" t="s">
        <v>100</v>
      </c>
      <c r="D55" s="164" t="s">
        <v>101</v>
      </c>
      <c r="E55" s="166">
        <v>0</v>
      </c>
      <c r="F55" s="167" t="e">
        <f t="shared" si="21"/>
        <v>#DIV/0!</v>
      </c>
      <c r="G55" s="168">
        <f t="shared" si="27"/>
        <v>0</v>
      </c>
      <c r="H55" s="168">
        <f t="shared" si="28"/>
        <v>0</v>
      </c>
      <c r="I55" s="168" t="e">
        <f t="shared" si="22"/>
        <v>#DIV/0!</v>
      </c>
      <c r="J55" s="168">
        <v>0</v>
      </c>
      <c r="K55" s="168" t="e">
        <f t="shared" si="23"/>
        <v>#DIV/0!</v>
      </c>
      <c r="L55" s="168">
        <f t="shared" si="29"/>
        <v>0</v>
      </c>
      <c r="M55" s="168">
        <f t="shared" si="30"/>
        <v>0</v>
      </c>
      <c r="N55" s="168" t="e">
        <f t="shared" si="24"/>
        <v>#DIV/0!</v>
      </c>
      <c r="O55" s="168">
        <f t="shared" si="33"/>
        <v>0</v>
      </c>
      <c r="P55" s="168" t="e">
        <f t="shared" si="25"/>
        <v>#DIV/0!</v>
      </c>
      <c r="Q55" s="168">
        <f t="shared" si="31"/>
        <v>0</v>
      </c>
      <c r="R55" s="168">
        <f t="shared" si="32"/>
        <v>0</v>
      </c>
      <c r="S55" s="309" t="e">
        <f t="shared" si="26"/>
        <v>#DIV/0!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s="3" customFormat="1" ht="26.25" customHeight="1" hidden="1" outlineLevel="1">
      <c r="A56" s="108"/>
      <c r="B56" s="155"/>
      <c r="C56" s="161" t="s">
        <v>102</v>
      </c>
      <c r="D56" s="162" t="s">
        <v>103</v>
      </c>
      <c r="E56" s="169">
        <f>E57+E58+E59</f>
        <v>0</v>
      </c>
      <c r="F56" s="170" t="e">
        <f t="shared" si="21"/>
        <v>#DIV/0!</v>
      </c>
      <c r="G56" s="168">
        <f>H56-E56</f>
        <v>0</v>
      </c>
      <c r="H56" s="168">
        <f>E56*1.19</f>
        <v>0</v>
      </c>
      <c r="I56" s="168" t="e">
        <f t="shared" si="22"/>
        <v>#DIV/0!</v>
      </c>
      <c r="J56" s="168">
        <v>0</v>
      </c>
      <c r="K56" s="168" t="e">
        <f t="shared" si="23"/>
        <v>#DIV/0!</v>
      </c>
      <c r="L56" s="168">
        <f>M56-J56</f>
        <v>0</v>
      </c>
      <c r="M56" s="168">
        <f>J56*1.19</f>
        <v>0</v>
      </c>
      <c r="N56" s="168" t="e">
        <f t="shared" si="24"/>
        <v>#DIV/0!</v>
      </c>
      <c r="O56" s="168">
        <f t="shared" si="33"/>
        <v>0</v>
      </c>
      <c r="P56" s="168" t="e">
        <f t="shared" si="25"/>
        <v>#DIV/0!</v>
      </c>
      <c r="Q56" s="168">
        <f>R56-O56</f>
        <v>0</v>
      </c>
      <c r="R56" s="168">
        <f t="shared" si="32"/>
        <v>0</v>
      </c>
      <c r="S56" s="308" t="e">
        <f t="shared" si="26"/>
        <v>#DIV/0!</v>
      </c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s="3" customFormat="1" ht="29.25" customHeight="1" hidden="1" outlineLevel="1">
      <c r="A57" s="108"/>
      <c r="B57" s="155"/>
      <c r="C57" s="163" t="s">
        <v>104</v>
      </c>
      <c r="D57" s="164" t="s">
        <v>90</v>
      </c>
      <c r="E57" s="166">
        <v>0</v>
      </c>
      <c r="F57" s="167" t="e">
        <f t="shared" si="21"/>
        <v>#DIV/0!</v>
      </c>
      <c r="G57" s="168">
        <f aca="true" t="shared" si="34" ref="G57:G67">E57*19%</f>
        <v>0</v>
      </c>
      <c r="H57" s="168">
        <f aca="true" t="shared" si="35" ref="H57:H67">E57+G57</f>
        <v>0</v>
      </c>
      <c r="I57" s="168" t="e">
        <f t="shared" si="22"/>
        <v>#DIV/0!</v>
      </c>
      <c r="J57" s="168">
        <v>0</v>
      </c>
      <c r="K57" s="168" t="e">
        <f t="shared" si="23"/>
        <v>#DIV/0!</v>
      </c>
      <c r="L57" s="168">
        <f aca="true" t="shared" si="36" ref="L57:L67">J57*19%</f>
        <v>0</v>
      </c>
      <c r="M57" s="168">
        <f aca="true" t="shared" si="37" ref="M57:M67">J57+L57</f>
        <v>0</v>
      </c>
      <c r="N57" s="168" t="e">
        <f t="shared" si="24"/>
        <v>#DIV/0!</v>
      </c>
      <c r="O57" s="168">
        <f aca="true" t="shared" si="38" ref="O57:O66">E57+J57</f>
        <v>0</v>
      </c>
      <c r="P57" s="168" t="e">
        <f t="shared" si="25"/>
        <v>#DIV/0!</v>
      </c>
      <c r="Q57" s="168">
        <f>O57*19%</f>
        <v>0</v>
      </c>
      <c r="R57" s="168">
        <f t="shared" si="32"/>
        <v>0</v>
      </c>
      <c r="S57" s="309" t="e">
        <f t="shared" si="26"/>
        <v>#DIV/0!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s="1" customFormat="1" ht="26.25" customHeight="1" hidden="1" outlineLevel="1">
      <c r="A58" s="108"/>
      <c r="B58" s="155"/>
      <c r="C58" s="163" t="s">
        <v>105</v>
      </c>
      <c r="D58" s="164" t="s">
        <v>92</v>
      </c>
      <c r="E58" s="171">
        <v>0</v>
      </c>
      <c r="F58" s="167" t="e">
        <f t="shared" si="21"/>
        <v>#DIV/0!</v>
      </c>
      <c r="G58" s="168">
        <f t="shared" si="34"/>
        <v>0</v>
      </c>
      <c r="H58" s="168">
        <f t="shared" si="35"/>
        <v>0</v>
      </c>
      <c r="I58" s="168" t="e">
        <f t="shared" si="22"/>
        <v>#DIV/0!</v>
      </c>
      <c r="J58" s="168">
        <v>0</v>
      </c>
      <c r="K58" s="168" t="e">
        <f t="shared" si="23"/>
        <v>#DIV/0!</v>
      </c>
      <c r="L58" s="168">
        <f t="shared" si="36"/>
        <v>0</v>
      </c>
      <c r="M58" s="168">
        <f t="shared" si="37"/>
        <v>0</v>
      </c>
      <c r="N58" s="168" t="e">
        <f aca="true" t="shared" si="39" ref="N58:N66">M58/$J$6</f>
        <v>#DIV/0!</v>
      </c>
      <c r="O58" s="168">
        <f t="shared" si="38"/>
        <v>0</v>
      </c>
      <c r="P58" s="168" t="e">
        <f t="shared" si="25"/>
        <v>#DIV/0!</v>
      </c>
      <c r="Q58" s="168">
        <f>O58*19%</f>
        <v>0</v>
      </c>
      <c r="R58" s="168">
        <f t="shared" si="32"/>
        <v>0</v>
      </c>
      <c r="S58" s="309" t="e">
        <f t="shared" si="26"/>
        <v>#DIV/0!</v>
      </c>
      <c r="T58" s="3"/>
      <c r="U58" s="3"/>
      <c r="V58" s="3"/>
      <c r="W58" s="3"/>
      <c r="X58" s="3"/>
      <c r="Y58" s="3"/>
      <c r="Z58" s="3"/>
      <c r="AA58" s="3"/>
      <c r="AB58" s="3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s="1" customFormat="1" ht="26.25" customHeight="1" hidden="1" outlineLevel="1">
      <c r="A59" s="108"/>
      <c r="B59" s="155"/>
      <c r="C59" s="163" t="s">
        <v>106</v>
      </c>
      <c r="D59" s="164" t="s">
        <v>94</v>
      </c>
      <c r="E59" s="171">
        <v>0</v>
      </c>
      <c r="F59" s="167" t="e">
        <f>E59/J6</f>
        <v>#DIV/0!</v>
      </c>
      <c r="G59" s="168">
        <f t="shared" si="34"/>
        <v>0</v>
      </c>
      <c r="H59" s="168">
        <f t="shared" si="35"/>
        <v>0</v>
      </c>
      <c r="I59" s="168" t="e">
        <f t="shared" si="22"/>
        <v>#DIV/0!</v>
      </c>
      <c r="J59" s="168">
        <v>0</v>
      </c>
      <c r="K59" s="168" t="e">
        <f t="shared" si="23"/>
        <v>#DIV/0!</v>
      </c>
      <c r="L59" s="168">
        <f t="shared" si="36"/>
        <v>0</v>
      </c>
      <c r="M59" s="168">
        <f t="shared" si="37"/>
        <v>0</v>
      </c>
      <c r="N59" s="168" t="e">
        <f t="shared" si="39"/>
        <v>#DIV/0!</v>
      </c>
      <c r="O59" s="168">
        <f t="shared" si="38"/>
        <v>0</v>
      </c>
      <c r="P59" s="168" t="e">
        <f aca="true" t="shared" si="40" ref="P59:R67">F59+K59</f>
        <v>#DIV/0!</v>
      </c>
      <c r="Q59" s="168">
        <f t="shared" si="40"/>
        <v>0</v>
      </c>
      <c r="R59" s="168">
        <f t="shared" si="40"/>
        <v>0</v>
      </c>
      <c r="S59" s="309" t="e">
        <f t="shared" si="26"/>
        <v>#DIV/0!</v>
      </c>
      <c r="T59" s="3"/>
      <c r="U59" s="3"/>
      <c r="V59" s="3"/>
      <c r="W59" s="3"/>
      <c r="X59" s="3"/>
      <c r="Y59" s="3"/>
      <c r="Z59" s="3"/>
      <c r="AA59" s="3"/>
      <c r="AB59" s="3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s="1" customFormat="1" ht="26.25" customHeight="1" hidden="1" outlineLevel="1">
      <c r="A60" s="108"/>
      <c r="B60" s="155"/>
      <c r="C60" s="161" t="s">
        <v>107</v>
      </c>
      <c r="D60" s="162" t="s">
        <v>108</v>
      </c>
      <c r="E60" s="172">
        <f>E61+E62+E63+E64</f>
        <v>0</v>
      </c>
      <c r="F60" s="170" t="e">
        <f>E60/J6</f>
        <v>#DIV/0!</v>
      </c>
      <c r="G60" s="168">
        <f t="shared" si="34"/>
        <v>0</v>
      </c>
      <c r="H60" s="168">
        <f t="shared" si="35"/>
        <v>0</v>
      </c>
      <c r="I60" s="168" t="e">
        <f t="shared" si="22"/>
        <v>#DIV/0!</v>
      </c>
      <c r="J60" s="168">
        <v>0</v>
      </c>
      <c r="K60" s="168" t="e">
        <f t="shared" si="23"/>
        <v>#DIV/0!</v>
      </c>
      <c r="L60" s="168">
        <f t="shared" si="36"/>
        <v>0</v>
      </c>
      <c r="M60" s="168">
        <f t="shared" si="37"/>
        <v>0</v>
      </c>
      <c r="N60" s="168" t="e">
        <f t="shared" si="39"/>
        <v>#DIV/0!</v>
      </c>
      <c r="O60" s="168">
        <f t="shared" si="38"/>
        <v>0</v>
      </c>
      <c r="P60" s="168" t="e">
        <f t="shared" si="40"/>
        <v>#DIV/0!</v>
      </c>
      <c r="Q60" s="168">
        <f t="shared" si="40"/>
        <v>0</v>
      </c>
      <c r="R60" s="168">
        <f t="shared" si="40"/>
        <v>0</v>
      </c>
      <c r="S60" s="308" t="e">
        <f t="shared" si="26"/>
        <v>#DIV/0!</v>
      </c>
      <c r="T60" s="3"/>
      <c r="U60" s="3"/>
      <c r="V60" s="3"/>
      <c r="W60" s="3"/>
      <c r="X60" s="3"/>
      <c r="Y60" s="3"/>
      <c r="Z60" s="3"/>
      <c r="AA60" s="3"/>
      <c r="AB60" s="3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s="1" customFormat="1" ht="29.25" customHeight="1" hidden="1" outlineLevel="1">
      <c r="A61" s="108"/>
      <c r="B61" s="155"/>
      <c r="C61" s="163" t="s">
        <v>109</v>
      </c>
      <c r="D61" s="164" t="s">
        <v>110</v>
      </c>
      <c r="E61" s="171">
        <v>0</v>
      </c>
      <c r="F61" s="167" t="e">
        <f>E61/J6</f>
        <v>#DIV/0!</v>
      </c>
      <c r="G61" s="168">
        <f t="shared" si="34"/>
        <v>0</v>
      </c>
      <c r="H61" s="168">
        <f aca="true" t="shared" si="41" ref="H61:H66">E61+G61</f>
        <v>0</v>
      </c>
      <c r="I61" s="168" t="e">
        <f aca="true" t="shared" si="42" ref="I61:I66">H61/$J$6</f>
        <v>#DIV/0!</v>
      </c>
      <c r="J61" s="168">
        <v>0</v>
      </c>
      <c r="K61" s="168" t="e">
        <f t="shared" si="23"/>
        <v>#DIV/0!</v>
      </c>
      <c r="L61" s="168">
        <f t="shared" si="36"/>
        <v>0</v>
      </c>
      <c r="M61" s="168">
        <f t="shared" si="37"/>
        <v>0</v>
      </c>
      <c r="N61" s="168" t="e">
        <f t="shared" si="39"/>
        <v>#DIV/0!</v>
      </c>
      <c r="O61" s="168">
        <f t="shared" si="38"/>
        <v>0</v>
      </c>
      <c r="P61" s="168" t="e">
        <f t="shared" si="40"/>
        <v>#DIV/0!</v>
      </c>
      <c r="Q61" s="168">
        <f t="shared" si="40"/>
        <v>0</v>
      </c>
      <c r="R61" s="168">
        <f t="shared" si="40"/>
        <v>0</v>
      </c>
      <c r="S61" s="309" t="e">
        <f t="shared" si="26"/>
        <v>#DIV/0!</v>
      </c>
      <c r="T61" s="3"/>
      <c r="U61" s="3"/>
      <c r="V61" s="3"/>
      <c r="W61" s="3"/>
      <c r="X61" s="3"/>
      <c r="Y61" s="3"/>
      <c r="Z61" s="3"/>
      <c r="AA61" s="3"/>
      <c r="AB61" s="3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s="1" customFormat="1" ht="21.75" customHeight="1" hidden="1" outlineLevel="1">
      <c r="A62" s="108"/>
      <c r="B62" s="155"/>
      <c r="C62" s="163" t="s">
        <v>111</v>
      </c>
      <c r="D62" s="164" t="s">
        <v>92</v>
      </c>
      <c r="E62" s="171">
        <v>0</v>
      </c>
      <c r="F62" s="167" t="e">
        <f>E62/J6</f>
        <v>#DIV/0!</v>
      </c>
      <c r="G62" s="168">
        <f t="shared" si="34"/>
        <v>0</v>
      </c>
      <c r="H62" s="168">
        <f t="shared" si="41"/>
        <v>0</v>
      </c>
      <c r="I62" s="168" t="e">
        <f t="shared" si="42"/>
        <v>#DIV/0!</v>
      </c>
      <c r="J62" s="168">
        <v>0</v>
      </c>
      <c r="K62" s="168" t="e">
        <f t="shared" si="23"/>
        <v>#DIV/0!</v>
      </c>
      <c r="L62" s="168">
        <f t="shared" si="36"/>
        <v>0</v>
      </c>
      <c r="M62" s="168">
        <f t="shared" si="37"/>
        <v>0</v>
      </c>
      <c r="N62" s="168" t="e">
        <f t="shared" si="39"/>
        <v>#DIV/0!</v>
      </c>
      <c r="O62" s="168">
        <f t="shared" si="38"/>
        <v>0</v>
      </c>
      <c r="P62" s="168" t="e">
        <f t="shared" si="40"/>
        <v>#DIV/0!</v>
      </c>
      <c r="Q62" s="168">
        <f t="shared" si="40"/>
        <v>0</v>
      </c>
      <c r="R62" s="168">
        <f t="shared" si="40"/>
        <v>0</v>
      </c>
      <c r="S62" s="309" t="e">
        <f t="shared" si="26"/>
        <v>#DIV/0!</v>
      </c>
      <c r="T62" s="3"/>
      <c r="U62" s="3"/>
      <c r="V62" s="3"/>
      <c r="W62" s="3"/>
      <c r="X62" s="3"/>
      <c r="Y62" s="3"/>
      <c r="Z62" s="3"/>
      <c r="AA62" s="3"/>
      <c r="AB62" s="3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s="1" customFormat="1" ht="29.25" customHeight="1" hidden="1" outlineLevel="1">
      <c r="A63" s="108"/>
      <c r="B63" s="155"/>
      <c r="C63" s="163" t="s">
        <v>112</v>
      </c>
      <c r="D63" s="164" t="s">
        <v>113</v>
      </c>
      <c r="E63" s="171">
        <v>0</v>
      </c>
      <c r="F63" s="167" t="e">
        <f>E63/J6</f>
        <v>#DIV/0!</v>
      </c>
      <c r="G63" s="168">
        <f t="shared" si="34"/>
        <v>0</v>
      </c>
      <c r="H63" s="168">
        <f t="shared" si="41"/>
        <v>0</v>
      </c>
      <c r="I63" s="168" t="e">
        <f t="shared" si="42"/>
        <v>#DIV/0!</v>
      </c>
      <c r="J63" s="168">
        <v>0</v>
      </c>
      <c r="K63" s="168" t="e">
        <f t="shared" si="23"/>
        <v>#DIV/0!</v>
      </c>
      <c r="L63" s="168">
        <f t="shared" si="36"/>
        <v>0</v>
      </c>
      <c r="M63" s="168">
        <f t="shared" si="37"/>
        <v>0</v>
      </c>
      <c r="N63" s="168" t="e">
        <f t="shared" si="39"/>
        <v>#DIV/0!</v>
      </c>
      <c r="O63" s="168">
        <f t="shared" si="38"/>
        <v>0</v>
      </c>
      <c r="P63" s="168" t="e">
        <f t="shared" si="40"/>
        <v>#DIV/0!</v>
      </c>
      <c r="Q63" s="168">
        <f t="shared" si="40"/>
        <v>0</v>
      </c>
      <c r="R63" s="168">
        <f t="shared" si="40"/>
        <v>0</v>
      </c>
      <c r="S63" s="309" t="e">
        <f t="shared" si="26"/>
        <v>#DIV/0!</v>
      </c>
      <c r="T63" s="3"/>
      <c r="U63" s="3"/>
      <c r="V63" s="3"/>
      <c r="W63" s="3"/>
      <c r="X63" s="3"/>
      <c r="Y63" s="3"/>
      <c r="Z63" s="3"/>
      <c r="AA63" s="3"/>
      <c r="AB63" s="3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s="1" customFormat="1" ht="26.25" customHeight="1" hidden="1" outlineLevel="1">
      <c r="A64" s="108"/>
      <c r="B64" s="155"/>
      <c r="C64" s="163" t="s">
        <v>114</v>
      </c>
      <c r="D64" s="164" t="s">
        <v>115</v>
      </c>
      <c r="E64" s="171">
        <v>0</v>
      </c>
      <c r="F64" s="167" t="e">
        <f>E64/J6</f>
        <v>#DIV/0!</v>
      </c>
      <c r="G64" s="168">
        <f t="shared" si="34"/>
        <v>0</v>
      </c>
      <c r="H64" s="168">
        <f t="shared" si="41"/>
        <v>0</v>
      </c>
      <c r="I64" s="168" t="e">
        <f t="shared" si="42"/>
        <v>#DIV/0!</v>
      </c>
      <c r="J64" s="168">
        <v>0</v>
      </c>
      <c r="K64" s="168" t="e">
        <f t="shared" si="23"/>
        <v>#DIV/0!</v>
      </c>
      <c r="L64" s="168">
        <f t="shared" si="36"/>
        <v>0</v>
      </c>
      <c r="M64" s="168">
        <f t="shared" si="37"/>
        <v>0</v>
      </c>
      <c r="N64" s="168" t="e">
        <f t="shared" si="39"/>
        <v>#DIV/0!</v>
      </c>
      <c r="O64" s="168">
        <f t="shared" si="38"/>
        <v>0</v>
      </c>
      <c r="P64" s="168" t="e">
        <f t="shared" si="40"/>
        <v>#DIV/0!</v>
      </c>
      <c r="Q64" s="168">
        <f t="shared" si="40"/>
        <v>0</v>
      </c>
      <c r="R64" s="168">
        <f t="shared" si="40"/>
        <v>0</v>
      </c>
      <c r="S64" s="309" t="e">
        <f t="shared" si="26"/>
        <v>#DIV/0!</v>
      </c>
      <c r="T64" s="3"/>
      <c r="U64" s="3"/>
      <c r="V64" s="3"/>
      <c r="W64" s="3"/>
      <c r="X64" s="3"/>
      <c r="Y64" s="3"/>
      <c r="Z64" s="3"/>
      <c r="AA64" s="3"/>
      <c r="AB64" s="3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s="1" customFormat="1" ht="27.75" customHeight="1" hidden="1" outlineLevel="1">
      <c r="A65" s="108"/>
      <c r="B65" s="155"/>
      <c r="C65" s="161" t="s">
        <v>116</v>
      </c>
      <c r="D65" s="162" t="s">
        <v>117</v>
      </c>
      <c r="E65" s="172">
        <v>0</v>
      </c>
      <c r="F65" s="170" t="e">
        <f>E65/J6</f>
        <v>#DIV/0!</v>
      </c>
      <c r="G65" s="168">
        <f t="shared" si="34"/>
        <v>0</v>
      </c>
      <c r="H65" s="168">
        <f t="shared" si="41"/>
        <v>0</v>
      </c>
      <c r="I65" s="168" t="e">
        <f t="shared" si="42"/>
        <v>#DIV/0!</v>
      </c>
      <c r="J65" s="168">
        <v>0</v>
      </c>
      <c r="K65" s="168" t="e">
        <f t="shared" si="23"/>
        <v>#DIV/0!</v>
      </c>
      <c r="L65" s="168">
        <f t="shared" si="36"/>
        <v>0</v>
      </c>
      <c r="M65" s="168">
        <f t="shared" si="37"/>
        <v>0</v>
      </c>
      <c r="N65" s="168" t="e">
        <f t="shared" si="39"/>
        <v>#DIV/0!</v>
      </c>
      <c r="O65" s="168">
        <f t="shared" si="38"/>
        <v>0</v>
      </c>
      <c r="P65" s="168" t="e">
        <f t="shared" si="40"/>
        <v>#DIV/0!</v>
      </c>
      <c r="Q65" s="168">
        <f t="shared" si="40"/>
        <v>0</v>
      </c>
      <c r="R65" s="168">
        <f t="shared" si="40"/>
        <v>0</v>
      </c>
      <c r="S65" s="308" t="e">
        <f t="shared" si="26"/>
        <v>#DIV/0!</v>
      </c>
      <c r="T65" s="3"/>
      <c r="U65" s="3"/>
      <c r="V65" s="3"/>
      <c r="W65" s="3"/>
      <c r="X65" s="3"/>
      <c r="Y65" s="3"/>
      <c r="Z65" s="3"/>
      <c r="AA65" s="3"/>
      <c r="AB65" s="3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s="1" customFormat="1" ht="21.75" customHeight="1" hidden="1" outlineLevel="1">
      <c r="A66" s="108"/>
      <c r="B66" s="155"/>
      <c r="C66" s="161" t="s">
        <v>118</v>
      </c>
      <c r="D66" s="162" t="s">
        <v>119</v>
      </c>
      <c r="E66" s="172">
        <v>0</v>
      </c>
      <c r="F66" s="170" t="e">
        <f>E66/J6</f>
        <v>#DIV/0!</v>
      </c>
      <c r="G66" s="168">
        <f t="shared" si="34"/>
        <v>0</v>
      </c>
      <c r="H66" s="168">
        <f t="shared" si="41"/>
        <v>0</v>
      </c>
      <c r="I66" s="168" t="e">
        <f t="shared" si="42"/>
        <v>#DIV/0!</v>
      </c>
      <c r="J66" s="168">
        <v>0</v>
      </c>
      <c r="K66" s="168" t="e">
        <f t="shared" si="23"/>
        <v>#DIV/0!</v>
      </c>
      <c r="L66" s="168">
        <f t="shared" si="36"/>
        <v>0</v>
      </c>
      <c r="M66" s="168">
        <f t="shared" si="37"/>
        <v>0</v>
      </c>
      <c r="N66" s="168" t="e">
        <f t="shared" si="39"/>
        <v>#DIV/0!</v>
      </c>
      <c r="O66" s="168">
        <f t="shared" si="38"/>
        <v>0</v>
      </c>
      <c r="P66" s="168" t="e">
        <f t="shared" si="40"/>
        <v>#DIV/0!</v>
      </c>
      <c r="Q66" s="168">
        <f t="shared" si="40"/>
        <v>0</v>
      </c>
      <c r="R66" s="168">
        <f t="shared" si="40"/>
        <v>0</v>
      </c>
      <c r="S66" s="308" t="e">
        <f t="shared" si="26"/>
        <v>#DIV/0!</v>
      </c>
      <c r="T66" s="3"/>
      <c r="U66" s="3"/>
      <c r="V66" s="3"/>
      <c r="W66" s="3"/>
      <c r="X66" s="3"/>
      <c r="Y66" s="3"/>
      <c r="Z66" s="3"/>
      <c r="AA66" s="3"/>
      <c r="AB66" s="3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s="10" customFormat="1" ht="21.75" customHeight="1" hidden="1" outlineLevel="1">
      <c r="A67" s="108"/>
      <c r="B67" s="155"/>
      <c r="C67" s="315" t="s">
        <v>120</v>
      </c>
      <c r="D67" s="316" t="s">
        <v>121</v>
      </c>
      <c r="E67" s="317">
        <v>0</v>
      </c>
      <c r="F67" s="318" t="e">
        <f>E67/J6</f>
        <v>#DIV/0!</v>
      </c>
      <c r="G67" s="319">
        <f t="shared" si="34"/>
        <v>0</v>
      </c>
      <c r="H67" s="319">
        <f t="shared" si="35"/>
        <v>0</v>
      </c>
      <c r="I67" s="319" t="e">
        <f t="shared" si="22"/>
        <v>#DIV/0!</v>
      </c>
      <c r="J67" s="319">
        <v>0</v>
      </c>
      <c r="K67" s="319" t="e">
        <f t="shared" si="23"/>
        <v>#DIV/0!</v>
      </c>
      <c r="L67" s="319">
        <f t="shared" si="36"/>
        <v>0</v>
      </c>
      <c r="M67" s="319">
        <f t="shared" si="37"/>
        <v>0</v>
      </c>
      <c r="N67" s="319" t="e">
        <f t="shared" si="24"/>
        <v>#DIV/0!</v>
      </c>
      <c r="O67" s="319">
        <f>J67+E67</f>
        <v>0</v>
      </c>
      <c r="P67" s="319" t="e">
        <f t="shared" si="40"/>
        <v>#DIV/0!</v>
      </c>
      <c r="Q67" s="319">
        <f>O67*19%</f>
        <v>0</v>
      </c>
      <c r="R67" s="319">
        <f t="shared" si="40"/>
        <v>0</v>
      </c>
      <c r="S67" s="308" t="e">
        <f t="shared" si="26"/>
        <v>#DIV/0!</v>
      </c>
      <c r="T67" s="3"/>
      <c r="U67" s="3"/>
      <c r="V67" s="3"/>
      <c r="W67" s="3"/>
      <c r="X67" s="3"/>
      <c r="Y67" s="3"/>
      <c r="Z67" s="3"/>
      <c r="AA67" s="3"/>
      <c r="AB67" s="3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s="11" customFormat="1" ht="18.75" collapsed="1">
      <c r="A68" s="108"/>
      <c r="B68" s="155"/>
      <c r="C68" s="320" t="s">
        <v>122</v>
      </c>
      <c r="D68" s="321"/>
      <c r="E68" s="146">
        <f>E49+E50+E51+E52+E53</f>
        <v>5259936</v>
      </c>
      <c r="F68" s="146" t="e">
        <f>F49+F50+F51+F52+F53</f>
        <v>#DIV/0!</v>
      </c>
      <c r="G68" s="146">
        <f>G49+G50+G51+G52+G53</f>
        <v>999387.8400000001</v>
      </c>
      <c r="H68" s="146">
        <f>SUM(H49:H53)</f>
        <v>6259323.84</v>
      </c>
      <c r="I68" s="146" t="e">
        <f>I49+I50+I51+I52+I53</f>
        <v>#DIV/0!</v>
      </c>
      <c r="J68" s="146">
        <f aca="true" t="shared" si="43" ref="J68:S68">J48+J52+J56+J60+J65+J66+J67</f>
        <v>0</v>
      </c>
      <c r="K68" s="146" t="e">
        <f t="shared" si="43"/>
        <v>#DIV/0!</v>
      </c>
      <c r="L68" s="146">
        <f t="shared" si="43"/>
        <v>0</v>
      </c>
      <c r="M68" s="146">
        <f t="shared" si="43"/>
        <v>0</v>
      </c>
      <c r="N68" s="146" t="e">
        <f t="shared" si="43"/>
        <v>#DIV/0!</v>
      </c>
      <c r="O68" s="146">
        <f t="shared" si="43"/>
        <v>5370348</v>
      </c>
      <c r="P68" s="146" t="e">
        <f t="shared" si="43"/>
        <v>#DIV/0!</v>
      </c>
      <c r="Q68" s="146">
        <f t="shared" si="43"/>
        <v>1020366.12</v>
      </c>
      <c r="R68" s="452">
        <f t="shared" si="43"/>
        <v>6390714.12</v>
      </c>
      <c r="S68" s="453" t="e">
        <f t="shared" si="43"/>
        <v>#DIV/0!</v>
      </c>
      <c r="T68" s="3">
        <f>O68/L6/1336</f>
        <v>815.9386089284943</v>
      </c>
      <c r="U68" s="3"/>
      <c r="V68" s="3"/>
      <c r="W68" s="3"/>
      <c r="X68" s="3"/>
      <c r="Y68" s="3"/>
      <c r="Z68" s="3"/>
      <c r="AA68" s="3"/>
      <c r="AB68" s="3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s="1" customFormat="1" ht="18">
      <c r="A69" s="108"/>
      <c r="B69" s="155" t="s">
        <v>123</v>
      </c>
      <c r="C69" s="322" t="s">
        <v>124</v>
      </c>
      <c r="D69" s="323"/>
      <c r="E69" s="324"/>
      <c r="F69" s="325"/>
      <c r="G69" s="325"/>
      <c r="H69" s="326"/>
      <c r="I69" s="387"/>
      <c r="J69" s="388"/>
      <c r="K69" s="389"/>
      <c r="L69" s="389"/>
      <c r="M69" s="390"/>
      <c r="N69" s="391"/>
      <c r="O69" s="392"/>
      <c r="P69" s="393"/>
      <c r="Q69" s="393"/>
      <c r="R69" s="393"/>
      <c r="S69" s="454"/>
      <c r="T69" s="3"/>
      <c r="U69" s="3"/>
      <c r="V69" s="3"/>
      <c r="W69" s="3"/>
      <c r="X69" s="3"/>
      <c r="Y69" s="3"/>
      <c r="Z69" s="3"/>
      <c r="AA69" s="3"/>
      <c r="AB69" s="3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s="10" customFormat="1" ht="18">
      <c r="A70" s="108"/>
      <c r="B70" s="155"/>
      <c r="C70" s="327" t="s">
        <v>125</v>
      </c>
      <c r="D70" s="328"/>
      <c r="E70" s="116">
        <v>75000</v>
      </c>
      <c r="F70" s="117" t="e">
        <f>E70/$J$6</f>
        <v>#DIV/0!</v>
      </c>
      <c r="G70" s="117">
        <f>E70*19%</f>
        <v>14250</v>
      </c>
      <c r="H70" s="118">
        <f>E70+G70</f>
        <v>89250</v>
      </c>
      <c r="I70" s="243" t="e">
        <f>H70/$J$6</f>
        <v>#DIV/0!</v>
      </c>
      <c r="J70" s="116">
        <v>0</v>
      </c>
      <c r="K70" s="117" t="e">
        <f>J70/$J$6</f>
        <v>#DIV/0!</v>
      </c>
      <c r="L70" s="117">
        <f>J70*19%</f>
        <v>0</v>
      </c>
      <c r="M70" s="249">
        <f>J70+L70</f>
        <v>0</v>
      </c>
      <c r="N70" s="243" t="e">
        <f>M70/$J$6</f>
        <v>#DIV/0!</v>
      </c>
      <c r="O70" s="394">
        <f>J70+E70</f>
        <v>75000</v>
      </c>
      <c r="P70" s="395" t="e">
        <f>O70/$J$6</f>
        <v>#DIV/0!</v>
      </c>
      <c r="Q70" s="395">
        <f>R70-O70</f>
        <v>14250</v>
      </c>
      <c r="R70" s="395">
        <f>O70*1.19</f>
        <v>89250</v>
      </c>
      <c r="S70" s="400" t="e">
        <f>R70/$J$6</f>
        <v>#DIV/0!</v>
      </c>
      <c r="T70" s="3"/>
      <c r="U70" s="3"/>
      <c r="V70" s="3"/>
      <c r="W70" s="3"/>
      <c r="X70" s="3"/>
      <c r="Y70" s="3"/>
      <c r="Z70" s="3"/>
      <c r="AA70" s="3"/>
      <c r="AB70" s="3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s="1" customFormat="1" ht="18">
      <c r="A71" s="108"/>
      <c r="B71" s="155"/>
      <c r="C71" s="156" t="s">
        <v>126</v>
      </c>
      <c r="D71" s="157"/>
      <c r="E71" s="109">
        <f aca="true" t="shared" si="44" ref="E71:S71">SUM(E70)</f>
        <v>75000</v>
      </c>
      <c r="F71" s="110" t="e">
        <f t="shared" si="44"/>
        <v>#DIV/0!</v>
      </c>
      <c r="G71" s="110">
        <f t="shared" si="44"/>
        <v>14250</v>
      </c>
      <c r="H71" s="301">
        <f t="shared" si="44"/>
        <v>89250</v>
      </c>
      <c r="I71" s="239" t="e">
        <f t="shared" si="44"/>
        <v>#DIV/0!</v>
      </c>
      <c r="J71" s="109">
        <f t="shared" si="44"/>
        <v>0</v>
      </c>
      <c r="K71" s="110" t="e">
        <f t="shared" si="44"/>
        <v>#DIV/0!</v>
      </c>
      <c r="L71" s="110">
        <f t="shared" si="44"/>
        <v>0</v>
      </c>
      <c r="M71" s="396">
        <f t="shared" si="44"/>
        <v>0</v>
      </c>
      <c r="N71" s="239" t="e">
        <f t="shared" si="44"/>
        <v>#DIV/0!</v>
      </c>
      <c r="O71" s="397">
        <f t="shared" si="44"/>
        <v>75000</v>
      </c>
      <c r="P71" s="398" t="e">
        <f t="shared" si="44"/>
        <v>#DIV/0!</v>
      </c>
      <c r="Q71" s="398">
        <f t="shared" si="44"/>
        <v>14250</v>
      </c>
      <c r="R71" s="398">
        <f t="shared" si="44"/>
        <v>89250</v>
      </c>
      <c r="S71" s="396" t="e">
        <f t="shared" si="44"/>
        <v>#DIV/0!</v>
      </c>
      <c r="T71" s="3"/>
      <c r="U71" s="3"/>
      <c r="V71" s="3"/>
      <c r="W71" s="3"/>
      <c r="X71" s="3"/>
      <c r="Y71" s="3"/>
      <c r="Z71" s="3"/>
      <c r="AA71" s="3"/>
      <c r="AB71" s="3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s="1" customFormat="1" ht="18">
      <c r="A72" s="108"/>
      <c r="B72" s="155" t="s">
        <v>127</v>
      </c>
      <c r="C72" s="156" t="s">
        <v>128</v>
      </c>
      <c r="D72" s="157"/>
      <c r="E72" s="329"/>
      <c r="F72" s="330"/>
      <c r="G72" s="330"/>
      <c r="H72" s="331"/>
      <c r="I72" s="399"/>
      <c r="J72" s="244"/>
      <c r="K72" s="245"/>
      <c r="L72" s="245"/>
      <c r="M72" s="400"/>
      <c r="N72" s="401"/>
      <c r="O72" s="402"/>
      <c r="P72" s="403"/>
      <c r="Q72" s="403"/>
      <c r="R72" s="403"/>
      <c r="S72" s="455"/>
      <c r="T72" s="3"/>
      <c r="U72" s="3"/>
      <c r="V72" s="3"/>
      <c r="W72" s="3"/>
      <c r="X72" s="3"/>
      <c r="Y72" s="3"/>
      <c r="Z72" s="3"/>
      <c r="AA72" s="3"/>
      <c r="AB72" s="3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8" s="1" customFormat="1" ht="18">
      <c r="A73" s="108"/>
      <c r="B73" s="155"/>
      <c r="C73" s="327" t="s">
        <v>129</v>
      </c>
      <c r="D73" s="332" t="s">
        <v>130</v>
      </c>
      <c r="E73" s="168">
        <v>578745</v>
      </c>
      <c r="F73" s="117" t="e">
        <f aca="true" t="shared" si="45" ref="F73:F84">E73/$J$6</f>
        <v>#DIV/0!</v>
      </c>
      <c r="G73" s="117">
        <f>E73*19%</f>
        <v>109961.55</v>
      </c>
      <c r="H73" s="118">
        <f>E73+G73</f>
        <v>688706.55</v>
      </c>
      <c r="I73" s="243" t="e">
        <f aca="true" t="shared" si="46" ref="I73:I84">H73/$J$6</f>
        <v>#DIV/0!</v>
      </c>
      <c r="J73" s="168">
        <v>0</v>
      </c>
      <c r="K73" s="117" t="e">
        <f>$J$73/$J$6</f>
        <v>#DIV/0!</v>
      </c>
      <c r="L73" s="117">
        <f>$J$73*19%</f>
        <v>0</v>
      </c>
      <c r="M73" s="249">
        <f>$J$73+L73</f>
        <v>0</v>
      </c>
      <c r="N73" s="243" t="e">
        <f aca="true" t="shared" si="47" ref="N73:N84">M73/$J$6</f>
        <v>#DIV/0!</v>
      </c>
      <c r="O73" s="244">
        <f aca="true" t="shared" si="48" ref="O73:S74">E73+J73</f>
        <v>578745</v>
      </c>
      <c r="P73" s="245" t="e">
        <f t="shared" si="48"/>
        <v>#DIV/0!</v>
      </c>
      <c r="Q73" s="245">
        <f t="shared" si="48"/>
        <v>109961.55</v>
      </c>
      <c r="R73" s="245">
        <f t="shared" si="48"/>
        <v>688706.55</v>
      </c>
      <c r="S73" s="298" t="e">
        <f t="shared" si="48"/>
        <v>#DIV/0!</v>
      </c>
      <c r="T73" s="3"/>
      <c r="U73" s="3"/>
      <c r="V73" s="3"/>
      <c r="W73" s="3"/>
      <c r="X73" s="3"/>
      <c r="Y73" s="3"/>
      <c r="Z73" s="3"/>
      <c r="AA73" s="3"/>
      <c r="AB73" s="3"/>
      <c r="AC73" s="8"/>
      <c r="AD73" s="8"/>
      <c r="AE73" s="8"/>
      <c r="AF73" s="8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48" s="1" customFormat="1" ht="18" hidden="1">
      <c r="A74" s="108"/>
      <c r="B74" s="155"/>
      <c r="C74" s="327" t="s">
        <v>131</v>
      </c>
      <c r="D74" s="332" t="s">
        <v>132</v>
      </c>
      <c r="E74" s="168">
        <v>0</v>
      </c>
      <c r="F74" s="117" t="e">
        <f t="shared" si="45"/>
        <v>#DIV/0!</v>
      </c>
      <c r="G74" s="117">
        <f>E74*19%</f>
        <v>0</v>
      </c>
      <c r="H74" s="118">
        <f>E74+G74</f>
        <v>0</v>
      </c>
      <c r="I74" s="243" t="e">
        <f t="shared" si="46"/>
        <v>#DIV/0!</v>
      </c>
      <c r="J74" s="168">
        <v>0</v>
      </c>
      <c r="K74" s="117" t="e">
        <f>$J$74/$J$6</f>
        <v>#DIV/0!</v>
      </c>
      <c r="L74" s="117">
        <f>$J$74*19%</f>
        <v>0</v>
      </c>
      <c r="M74" s="249">
        <f>$J$74+L74</f>
        <v>0</v>
      </c>
      <c r="N74" s="243" t="e">
        <f t="shared" si="47"/>
        <v>#DIV/0!</v>
      </c>
      <c r="O74" s="244">
        <f t="shared" si="48"/>
        <v>0</v>
      </c>
      <c r="P74" s="245" t="e">
        <f t="shared" si="48"/>
        <v>#DIV/0!</v>
      </c>
      <c r="Q74" s="245">
        <f t="shared" si="48"/>
        <v>0</v>
      </c>
      <c r="R74" s="245">
        <f t="shared" si="48"/>
        <v>0</v>
      </c>
      <c r="S74" s="298" t="e">
        <f t="shared" si="48"/>
        <v>#DIV/0!</v>
      </c>
      <c r="T74" s="3"/>
      <c r="U74" s="3"/>
      <c r="V74" s="3"/>
      <c r="W74" s="3"/>
      <c r="X74" s="3"/>
      <c r="Y74" s="3"/>
      <c r="Z74" s="3"/>
      <c r="AA74" s="3"/>
      <c r="AB74" s="3"/>
      <c r="AC74" s="8"/>
      <c r="AD74" s="8"/>
      <c r="AE74" s="8"/>
      <c r="AF74" s="8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s="1" customFormat="1" ht="18" hidden="1">
      <c r="A75" s="108"/>
      <c r="B75" s="155"/>
      <c r="C75" s="327" t="s">
        <v>133</v>
      </c>
      <c r="D75" s="332" t="s">
        <v>134</v>
      </c>
      <c r="E75" s="168">
        <v>0</v>
      </c>
      <c r="F75" s="117" t="e">
        <f t="shared" si="45"/>
        <v>#DIV/0!</v>
      </c>
      <c r="G75" s="117">
        <f>E75*19%</f>
        <v>0</v>
      </c>
      <c r="H75" s="118">
        <f>E75+G75</f>
        <v>0</v>
      </c>
      <c r="I75" s="243" t="e">
        <f t="shared" si="46"/>
        <v>#DIV/0!</v>
      </c>
      <c r="J75" s="168">
        <v>0</v>
      </c>
      <c r="K75" s="117" t="e">
        <f>$J$75/$J$6</f>
        <v>#DIV/0!</v>
      </c>
      <c r="L75" s="117">
        <f>$J$75*19%</f>
        <v>0</v>
      </c>
      <c r="M75" s="249">
        <f>$J$75+L75</f>
        <v>0</v>
      </c>
      <c r="N75" s="243" t="e">
        <f t="shared" si="47"/>
        <v>#DIV/0!</v>
      </c>
      <c r="O75" s="244">
        <f>$J$75+E75</f>
        <v>0</v>
      </c>
      <c r="P75" s="245" t="e">
        <f aca="true" t="shared" si="49" ref="P75:S76">F75+K75</f>
        <v>#DIV/0!</v>
      </c>
      <c r="Q75" s="245">
        <f t="shared" si="49"/>
        <v>0</v>
      </c>
      <c r="R75" s="245">
        <f t="shared" si="49"/>
        <v>0</v>
      </c>
      <c r="S75" s="298" t="e">
        <f t="shared" si="49"/>
        <v>#DIV/0!</v>
      </c>
      <c r="T75" s="456"/>
      <c r="U75" s="457"/>
      <c r="V75" s="457"/>
      <c r="W75" s="457"/>
      <c r="X75" s="457"/>
      <c r="Y75" s="457"/>
      <c r="Z75" s="457"/>
      <c r="AA75" s="3"/>
      <c r="AB75" s="3"/>
      <c r="AC75" s="8"/>
      <c r="AD75" s="8"/>
      <c r="AE75" s="8"/>
      <c r="AF75" s="8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s="1" customFormat="1" ht="18" hidden="1">
      <c r="A76" s="108"/>
      <c r="B76" s="155"/>
      <c r="C76" s="327" t="s">
        <v>135</v>
      </c>
      <c r="D76" s="328" t="s">
        <v>136</v>
      </c>
      <c r="E76" s="168">
        <v>0</v>
      </c>
      <c r="F76" s="117" t="e">
        <f t="shared" si="45"/>
        <v>#DIV/0!</v>
      </c>
      <c r="G76" s="117">
        <f aca="true" t="shared" si="50" ref="G76:G84">E76*19%</f>
        <v>0</v>
      </c>
      <c r="H76" s="118">
        <f aca="true" t="shared" si="51" ref="H76:H84">E76+G76</f>
        <v>0</v>
      </c>
      <c r="I76" s="243" t="e">
        <f t="shared" si="46"/>
        <v>#DIV/0!</v>
      </c>
      <c r="J76" s="168">
        <v>0</v>
      </c>
      <c r="K76" s="117" t="e">
        <f>$J$76/$J$6</f>
        <v>#DIV/0!</v>
      </c>
      <c r="L76" s="117">
        <f>$J$76*19%</f>
        <v>0</v>
      </c>
      <c r="M76" s="249">
        <f>$J$76+L76</f>
        <v>0</v>
      </c>
      <c r="N76" s="243" t="e">
        <f t="shared" si="47"/>
        <v>#DIV/0!</v>
      </c>
      <c r="O76" s="244">
        <f>E76+J76</f>
        <v>0</v>
      </c>
      <c r="P76" s="245" t="e">
        <f t="shared" si="49"/>
        <v>#DIV/0!</v>
      </c>
      <c r="Q76" s="245">
        <f t="shared" si="49"/>
        <v>0</v>
      </c>
      <c r="R76" s="245">
        <f t="shared" si="49"/>
        <v>0</v>
      </c>
      <c r="S76" s="298" t="e">
        <f t="shared" si="49"/>
        <v>#DIV/0!</v>
      </c>
      <c r="T76" s="3"/>
      <c r="U76" s="3"/>
      <c r="V76" s="3"/>
      <c r="W76" s="3"/>
      <c r="X76" s="3"/>
      <c r="Y76" s="3"/>
      <c r="Z76" s="3"/>
      <c r="AA76" s="3"/>
      <c r="AB76" s="3"/>
      <c r="AC76" s="8"/>
      <c r="AD76" s="8"/>
      <c r="AE76" s="8"/>
      <c r="AF76" s="8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s="1" customFormat="1" ht="18" hidden="1">
      <c r="A77" s="108"/>
      <c r="B77" s="155"/>
      <c r="C77" s="327" t="s">
        <v>137</v>
      </c>
      <c r="D77" s="328" t="s">
        <v>138</v>
      </c>
      <c r="E77" s="168">
        <v>0</v>
      </c>
      <c r="F77" s="117" t="e">
        <f t="shared" si="45"/>
        <v>#DIV/0!</v>
      </c>
      <c r="G77" s="117">
        <f t="shared" si="50"/>
        <v>0</v>
      </c>
      <c r="H77" s="118">
        <f t="shared" si="51"/>
        <v>0</v>
      </c>
      <c r="I77" s="243" t="e">
        <f t="shared" si="46"/>
        <v>#DIV/0!</v>
      </c>
      <c r="J77" s="168">
        <v>0</v>
      </c>
      <c r="K77" s="117" t="e">
        <f>$J$77/$J$6</f>
        <v>#DIV/0!</v>
      </c>
      <c r="L77" s="117">
        <f>$J$77*19%</f>
        <v>0</v>
      </c>
      <c r="M77" s="249">
        <f>$J$77+L77</f>
        <v>0</v>
      </c>
      <c r="N77" s="243" t="e">
        <f t="shared" si="47"/>
        <v>#DIV/0!</v>
      </c>
      <c r="O77" s="244">
        <f>$J$77+E77</f>
        <v>0</v>
      </c>
      <c r="P77" s="245" t="e">
        <f>F77+K77</f>
        <v>#DIV/0!</v>
      </c>
      <c r="Q77" s="245">
        <f>O77*19%</f>
        <v>0</v>
      </c>
      <c r="R77" s="245">
        <f>O77+Q77</f>
        <v>0</v>
      </c>
      <c r="S77" s="298" t="e">
        <f aca="true" t="shared" si="52" ref="S77:S84">R77/$J$6</f>
        <v>#DIV/0!</v>
      </c>
      <c r="T77" s="3"/>
      <c r="U77" s="3"/>
      <c r="V77" s="3"/>
      <c r="W77" s="3"/>
      <c r="X77" s="3"/>
      <c r="Y77" s="3"/>
      <c r="Z77" s="3"/>
      <c r="AA77" s="3"/>
      <c r="AB77" s="3"/>
      <c r="AC77" s="8"/>
      <c r="AD77" s="8"/>
      <c r="AE77" s="8"/>
      <c r="AF77" s="8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s="1" customFormat="1" ht="18" hidden="1">
      <c r="A78" s="108"/>
      <c r="B78" s="155"/>
      <c r="C78" s="327" t="s">
        <v>139</v>
      </c>
      <c r="D78" s="328" t="s">
        <v>136</v>
      </c>
      <c r="E78" s="168">
        <v>0</v>
      </c>
      <c r="F78" s="117" t="e">
        <f t="shared" si="45"/>
        <v>#DIV/0!</v>
      </c>
      <c r="G78" s="117">
        <f t="shared" si="50"/>
        <v>0</v>
      </c>
      <c r="H78" s="118">
        <f t="shared" si="51"/>
        <v>0</v>
      </c>
      <c r="I78" s="243" t="e">
        <f t="shared" si="46"/>
        <v>#DIV/0!</v>
      </c>
      <c r="J78" s="168">
        <v>0</v>
      </c>
      <c r="K78" s="117" t="e">
        <f>$J$78/$J$6</f>
        <v>#DIV/0!</v>
      </c>
      <c r="L78" s="117">
        <f>$J$78*19%</f>
        <v>0</v>
      </c>
      <c r="M78" s="249">
        <f>$J$78+L78</f>
        <v>0</v>
      </c>
      <c r="N78" s="243" t="e">
        <f t="shared" si="47"/>
        <v>#DIV/0!</v>
      </c>
      <c r="O78" s="244">
        <f>$J$78+E78</f>
        <v>0</v>
      </c>
      <c r="P78" s="245" t="e">
        <f>O78/$J$6</f>
        <v>#DIV/0!</v>
      </c>
      <c r="Q78" s="245">
        <f>G78+L78</f>
        <v>0</v>
      </c>
      <c r="R78" s="245">
        <f>H78+M78</f>
        <v>0</v>
      </c>
      <c r="S78" s="298" t="e">
        <f>I78+N78</f>
        <v>#DIV/0!</v>
      </c>
      <c r="T78" s="3"/>
      <c r="U78" s="3"/>
      <c r="V78" s="3"/>
      <c r="W78" s="3"/>
      <c r="X78" s="3"/>
      <c r="Y78" s="3"/>
      <c r="Z78" s="3"/>
      <c r="AA78" s="3"/>
      <c r="AB78" s="3"/>
      <c r="AC78" s="8"/>
      <c r="AD78" s="8"/>
      <c r="AE78" s="8"/>
      <c r="AF78" s="8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s="1" customFormat="1" ht="18" hidden="1">
      <c r="A79" s="108"/>
      <c r="B79" s="155"/>
      <c r="C79" s="327" t="s">
        <v>140</v>
      </c>
      <c r="D79" s="328" t="s">
        <v>141</v>
      </c>
      <c r="E79" s="168">
        <v>0</v>
      </c>
      <c r="F79" s="117" t="e">
        <f t="shared" si="45"/>
        <v>#DIV/0!</v>
      </c>
      <c r="G79" s="117">
        <f t="shared" si="50"/>
        <v>0</v>
      </c>
      <c r="H79" s="118">
        <f t="shared" si="51"/>
        <v>0</v>
      </c>
      <c r="I79" s="243" t="e">
        <f t="shared" si="46"/>
        <v>#DIV/0!</v>
      </c>
      <c r="J79" s="168">
        <v>0</v>
      </c>
      <c r="K79" s="117" t="e">
        <f>$J$79/$J$6</f>
        <v>#DIV/0!</v>
      </c>
      <c r="L79" s="117">
        <f>$J$79*19%</f>
        <v>0</v>
      </c>
      <c r="M79" s="249">
        <f>$J$79+L79</f>
        <v>0</v>
      </c>
      <c r="N79" s="243" t="e">
        <f t="shared" si="47"/>
        <v>#DIV/0!</v>
      </c>
      <c r="O79" s="244">
        <f>E79+$J$79</f>
        <v>0</v>
      </c>
      <c r="P79" s="245" t="e">
        <f>O79/$J$6</f>
        <v>#DIV/0!</v>
      </c>
      <c r="Q79" s="245">
        <f>O79*19%</f>
        <v>0</v>
      </c>
      <c r="R79" s="245">
        <f>O79+Q79</f>
        <v>0</v>
      </c>
      <c r="S79" s="298" t="e">
        <f t="shared" si="52"/>
        <v>#DIV/0!</v>
      </c>
      <c r="T79" s="3"/>
      <c r="U79" s="3"/>
      <c r="V79" s="3"/>
      <c r="W79" s="3"/>
      <c r="X79" s="3"/>
      <c r="Y79" s="3"/>
      <c r="Z79" s="3"/>
      <c r="AA79" s="3"/>
      <c r="AB79" s="3"/>
      <c r="AC79" s="8"/>
      <c r="AD79" s="8"/>
      <c r="AE79" s="8"/>
      <c r="AF79" s="8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s="1" customFormat="1" ht="18" hidden="1">
      <c r="A80" s="108"/>
      <c r="B80" s="155"/>
      <c r="C80" s="327" t="s">
        <v>142</v>
      </c>
      <c r="D80" s="328" t="s">
        <v>143</v>
      </c>
      <c r="E80" s="168">
        <v>0</v>
      </c>
      <c r="F80" s="117" t="e">
        <f t="shared" si="45"/>
        <v>#DIV/0!</v>
      </c>
      <c r="G80" s="117">
        <f t="shared" si="50"/>
        <v>0</v>
      </c>
      <c r="H80" s="118">
        <f t="shared" si="51"/>
        <v>0</v>
      </c>
      <c r="I80" s="243" t="e">
        <f t="shared" si="46"/>
        <v>#DIV/0!</v>
      </c>
      <c r="J80" s="168">
        <v>0</v>
      </c>
      <c r="K80" s="117" t="e">
        <f>J80/J6</f>
        <v>#DIV/0!</v>
      </c>
      <c r="L80" s="117">
        <f>J80*19%</f>
        <v>0</v>
      </c>
      <c r="M80" s="249">
        <f>J80+L80</f>
        <v>0</v>
      </c>
      <c r="N80" s="243" t="e">
        <f t="shared" si="47"/>
        <v>#DIV/0!</v>
      </c>
      <c r="O80" s="244">
        <f>E80+$J$79</f>
        <v>0</v>
      </c>
      <c r="P80" s="245" t="e">
        <f>O80/$J$6</f>
        <v>#DIV/0!</v>
      </c>
      <c r="Q80" s="245">
        <f>O80*19%</f>
        <v>0</v>
      </c>
      <c r="R80" s="245">
        <f>O80+Q80</f>
        <v>0</v>
      </c>
      <c r="S80" s="298" t="e">
        <f t="shared" si="52"/>
        <v>#DIV/0!</v>
      </c>
      <c r="T80" s="3"/>
      <c r="U80" s="3"/>
      <c r="V80" s="3"/>
      <c r="W80" s="3"/>
      <c r="X80" s="3"/>
      <c r="Y80" s="3"/>
      <c r="Z80" s="3"/>
      <c r="AA80" s="3"/>
      <c r="AB80" s="3"/>
      <c r="AC80" s="8"/>
      <c r="AD80" s="8"/>
      <c r="AE80" s="8"/>
      <c r="AF80" s="8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s="1" customFormat="1" ht="18" hidden="1">
      <c r="A81" s="108"/>
      <c r="B81" s="155"/>
      <c r="C81" s="327" t="s">
        <v>144</v>
      </c>
      <c r="D81" s="328" t="s">
        <v>145</v>
      </c>
      <c r="E81" s="168">
        <v>0</v>
      </c>
      <c r="F81" s="117" t="e">
        <f t="shared" si="45"/>
        <v>#DIV/0!</v>
      </c>
      <c r="G81" s="117">
        <f t="shared" si="50"/>
        <v>0</v>
      </c>
      <c r="H81" s="118">
        <f t="shared" si="51"/>
        <v>0</v>
      </c>
      <c r="I81" s="243" t="e">
        <f t="shared" si="46"/>
        <v>#DIV/0!</v>
      </c>
      <c r="J81" s="168">
        <v>0</v>
      </c>
      <c r="K81" s="117" t="e">
        <f>J81/J6</f>
        <v>#DIV/0!</v>
      </c>
      <c r="L81" s="117">
        <f>J81*19%</f>
        <v>0</v>
      </c>
      <c r="M81" s="249">
        <f>J81+L81</f>
        <v>0</v>
      </c>
      <c r="N81" s="243" t="e">
        <f t="shared" si="47"/>
        <v>#DIV/0!</v>
      </c>
      <c r="O81" s="244">
        <f aca="true" t="shared" si="53" ref="O81:S83">E81+J81</f>
        <v>0</v>
      </c>
      <c r="P81" s="245" t="e">
        <f t="shared" si="53"/>
        <v>#DIV/0!</v>
      </c>
      <c r="Q81" s="245">
        <f t="shared" si="53"/>
        <v>0</v>
      </c>
      <c r="R81" s="245">
        <f t="shared" si="53"/>
        <v>0</v>
      </c>
      <c r="S81" s="298" t="e">
        <f t="shared" si="53"/>
        <v>#DIV/0!</v>
      </c>
      <c r="T81" s="3"/>
      <c r="U81" s="3"/>
      <c r="V81" s="3"/>
      <c r="W81" s="3"/>
      <c r="X81" s="3"/>
      <c r="Y81" s="3"/>
      <c r="Z81" s="3"/>
      <c r="AA81" s="3"/>
      <c r="AB81" s="3"/>
      <c r="AC81" s="8"/>
      <c r="AD81" s="8"/>
      <c r="AE81" s="8"/>
      <c r="AF81" s="8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s="1" customFormat="1" ht="18" hidden="1">
      <c r="A82" s="108"/>
      <c r="B82" s="155"/>
      <c r="C82" s="327" t="s">
        <v>146</v>
      </c>
      <c r="D82" s="328" t="s">
        <v>147</v>
      </c>
      <c r="E82" s="168">
        <v>0</v>
      </c>
      <c r="F82" s="117" t="e">
        <f t="shared" si="45"/>
        <v>#DIV/0!</v>
      </c>
      <c r="G82" s="117">
        <f t="shared" si="50"/>
        <v>0</v>
      </c>
      <c r="H82" s="118">
        <f t="shared" si="51"/>
        <v>0</v>
      </c>
      <c r="I82" s="243" t="e">
        <f t="shared" si="46"/>
        <v>#DIV/0!</v>
      </c>
      <c r="J82" s="168">
        <v>0</v>
      </c>
      <c r="K82" s="117" t="e">
        <f>J82/J6</f>
        <v>#DIV/0!</v>
      </c>
      <c r="L82" s="117">
        <f>J82*19%</f>
        <v>0</v>
      </c>
      <c r="M82" s="249">
        <f>J82+L82</f>
        <v>0</v>
      </c>
      <c r="N82" s="243" t="e">
        <f t="shared" si="47"/>
        <v>#DIV/0!</v>
      </c>
      <c r="O82" s="244">
        <f t="shared" si="53"/>
        <v>0</v>
      </c>
      <c r="P82" s="245" t="e">
        <f t="shared" si="53"/>
        <v>#DIV/0!</v>
      </c>
      <c r="Q82" s="245">
        <f t="shared" si="53"/>
        <v>0</v>
      </c>
      <c r="R82" s="245">
        <f t="shared" si="53"/>
        <v>0</v>
      </c>
      <c r="S82" s="298" t="e">
        <f t="shared" si="53"/>
        <v>#DIV/0!</v>
      </c>
      <c r="T82" s="3"/>
      <c r="U82" s="3"/>
      <c r="V82" s="3"/>
      <c r="W82" s="3"/>
      <c r="X82" s="3"/>
      <c r="Y82" s="3"/>
      <c r="Z82" s="3"/>
      <c r="AA82" s="3"/>
      <c r="AB82" s="3"/>
      <c r="AC82" s="8"/>
      <c r="AD82" s="8"/>
      <c r="AE82" s="8"/>
      <c r="AF82" s="8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s="1" customFormat="1" ht="18" hidden="1">
      <c r="A83" s="108"/>
      <c r="B83" s="155"/>
      <c r="C83" s="327" t="s">
        <v>139</v>
      </c>
      <c r="D83" s="328" t="s">
        <v>136</v>
      </c>
      <c r="E83" s="168">
        <v>0</v>
      </c>
      <c r="F83" s="117" t="e">
        <f t="shared" si="45"/>
        <v>#DIV/0!</v>
      </c>
      <c r="G83" s="117">
        <f t="shared" si="50"/>
        <v>0</v>
      </c>
      <c r="H83" s="118">
        <f t="shared" si="51"/>
        <v>0</v>
      </c>
      <c r="I83" s="243" t="e">
        <f t="shared" si="46"/>
        <v>#DIV/0!</v>
      </c>
      <c r="J83" s="168">
        <v>0</v>
      </c>
      <c r="K83" s="117" t="e">
        <f>$J$83/$J$6</f>
        <v>#DIV/0!</v>
      </c>
      <c r="L83" s="117">
        <f>$J$83*19%</f>
        <v>0</v>
      </c>
      <c r="M83" s="249">
        <f>$J$83+L83</f>
        <v>0</v>
      </c>
      <c r="N83" s="243" t="e">
        <f t="shared" si="47"/>
        <v>#DIV/0!</v>
      </c>
      <c r="O83" s="244">
        <f t="shared" si="53"/>
        <v>0</v>
      </c>
      <c r="P83" s="245" t="e">
        <f t="shared" si="53"/>
        <v>#DIV/0!</v>
      </c>
      <c r="Q83" s="245">
        <f t="shared" si="53"/>
        <v>0</v>
      </c>
      <c r="R83" s="245">
        <f t="shared" si="53"/>
        <v>0</v>
      </c>
      <c r="S83" s="298" t="e">
        <f t="shared" si="53"/>
        <v>#DIV/0!</v>
      </c>
      <c r="T83" s="3"/>
      <c r="U83" s="3"/>
      <c r="V83" s="3"/>
      <c r="W83" s="3"/>
      <c r="X83" s="3"/>
      <c r="Y83" s="3"/>
      <c r="Z83" s="3"/>
      <c r="AA83" s="3"/>
      <c r="AB83" s="3"/>
      <c r="AC83" s="8"/>
      <c r="AD83" s="8"/>
      <c r="AE83" s="8"/>
      <c r="AF83" s="8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s="1" customFormat="1" ht="18">
      <c r="A84" s="108"/>
      <c r="B84" s="155"/>
      <c r="C84" s="156" t="s">
        <v>148</v>
      </c>
      <c r="D84" s="157"/>
      <c r="E84" s="109">
        <f>SUM(E73:E83)</f>
        <v>578745</v>
      </c>
      <c r="F84" s="110" t="e">
        <f t="shared" si="45"/>
        <v>#DIV/0!</v>
      </c>
      <c r="G84" s="110">
        <f t="shared" si="50"/>
        <v>109961.55</v>
      </c>
      <c r="H84" s="301">
        <f t="shared" si="51"/>
        <v>688706.55</v>
      </c>
      <c r="I84" s="239" t="e">
        <f t="shared" si="46"/>
        <v>#DIV/0!</v>
      </c>
      <c r="J84" s="109">
        <f>SUM(J73:J83)</f>
        <v>0</v>
      </c>
      <c r="K84" s="110" t="e">
        <f>SUM(K73:K83)</f>
        <v>#DIV/0!</v>
      </c>
      <c r="L84" s="110">
        <f>SUM(L73:L83)</f>
        <v>0</v>
      </c>
      <c r="M84" s="396">
        <f>J84+L84</f>
        <v>0</v>
      </c>
      <c r="N84" s="239" t="e">
        <f t="shared" si="47"/>
        <v>#DIV/0!</v>
      </c>
      <c r="O84" s="247">
        <f>J84+E84</f>
        <v>578745</v>
      </c>
      <c r="P84" s="248" t="e">
        <f>F84+K84</f>
        <v>#DIV/0!</v>
      </c>
      <c r="Q84" s="248">
        <f>G84+L84</f>
        <v>109961.55</v>
      </c>
      <c r="R84" s="248">
        <f>H84+M84</f>
        <v>688706.55</v>
      </c>
      <c r="S84" s="301" t="e">
        <f t="shared" si="52"/>
        <v>#DIV/0!</v>
      </c>
      <c r="T84" s="3"/>
      <c r="U84" s="3"/>
      <c r="V84" s="3"/>
      <c r="W84" s="3"/>
      <c r="X84" s="3"/>
      <c r="Y84" s="3"/>
      <c r="Z84" s="3"/>
      <c r="AA84" s="3"/>
      <c r="AB84" s="3"/>
      <c r="AC84" s="8"/>
      <c r="AD84" s="8"/>
      <c r="AE84" s="8"/>
      <c r="AF84" s="8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s="1" customFormat="1" ht="18">
      <c r="A85" s="108"/>
      <c r="B85" s="155" t="s">
        <v>149</v>
      </c>
      <c r="C85" s="156" t="s">
        <v>150</v>
      </c>
      <c r="D85" s="157"/>
      <c r="E85" s="329"/>
      <c r="F85" s="330"/>
      <c r="G85" s="330"/>
      <c r="H85" s="331"/>
      <c r="I85" s="399"/>
      <c r="J85" s="244"/>
      <c r="K85" s="245"/>
      <c r="L85" s="245"/>
      <c r="M85" s="400"/>
      <c r="N85" s="401"/>
      <c r="O85" s="402"/>
      <c r="P85" s="403"/>
      <c r="Q85" s="403"/>
      <c r="R85" s="403"/>
      <c r="S85" s="455"/>
      <c r="T85" s="3"/>
      <c r="U85" s="3"/>
      <c r="V85" s="3"/>
      <c r="W85" s="3"/>
      <c r="X85" s="3"/>
      <c r="Y85" s="3"/>
      <c r="Z85" s="3"/>
      <c r="AA85" s="3"/>
      <c r="AB85" s="3"/>
      <c r="AC85" s="8"/>
      <c r="AD85" s="8"/>
      <c r="AE85" s="8"/>
      <c r="AF85" s="8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s="1" customFormat="1" ht="15" customHeight="1">
      <c r="A86" s="108"/>
      <c r="B86" s="155"/>
      <c r="C86" s="327" t="s">
        <v>151</v>
      </c>
      <c r="D86" s="328"/>
      <c r="E86" s="116">
        <v>0</v>
      </c>
      <c r="F86" s="117" t="e">
        <f>E86/$J$6</f>
        <v>#DIV/0!</v>
      </c>
      <c r="G86" s="117">
        <f>E86*19%</f>
        <v>0</v>
      </c>
      <c r="H86" s="118">
        <f>E86+G86</f>
        <v>0</v>
      </c>
      <c r="I86" s="243" t="e">
        <f>H86/$J$6</f>
        <v>#DIV/0!</v>
      </c>
      <c r="J86" s="116">
        <v>0</v>
      </c>
      <c r="K86" s="117" t="e">
        <f>J86/$J$6</f>
        <v>#DIV/0!</v>
      </c>
      <c r="L86" s="117">
        <f>J86*19%</f>
        <v>0</v>
      </c>
      <c r="M86" s="249">
        <f>J86+L86</f>
        <v>0</v>
      </c>
      <c r="N86" s="243" t="e">
        <f>M86/$J$6</f>
        <v>#DIV/0!</v>
      </c>
      <c r="O86" s="244">
        <f>J86+E86</f>
        <v>0</v>
      </c>
      <c r="P86" s="245" t="e">
        <f>O86/$J$6</f>
        <v>#DIV/0!</v>
      </c>
      <c r="Q86" s="245">
        <f>G86+L86</f>
        <v>0</v>
      </c>
      <c r="R86" s="245">
        <f>O86+Q86</f>
        <v>0</v>
      </c>
      <c r="S86" s="298" t="e">
        <f>R86/$J$6</f>
        <v>#DIV/0!</v>
      </c>
      <c r="T86" s="3"/>
      <c r="U86" s="3"/>
      <c r="V86" s="3"/>
      <c r="W86" s="3"/>
      <c r="X86" s="3"/>
      <c r="Y86" s="3"/>
      <c r="Z86" s="3"/>
      <c r="AA86" s="3"/>
      <c r="AB86" s="3"/>
      <c r="AC86" s="8"/>
      <c r="AD86" s="8"/>
      <c r="AE86" s="8"/>
      <c r="AF86" s="8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s="1" customFormat="1" ht="18">
      <c r="A87" s="108"/>
      <c r="B87" s="155"/>
      <c r="C87" s="156" t="s">
        <v>152</v>
      </c>
      <c r="D87" s="157"/>
      <c r="E87" s="109">
        <f>H87/N6</f>
        <v>0</v>
      </c>
      <c r="F87" s="110" t="e">
        <f>E87/$J$6</f>
        <v>#DIV/0!</v>
      </c>
      <c r="G87" s="110">
        <f>H87-E87</f>
        <v>0</v>
      </c>
      <c r="H87" s="301">
        <f>SUM(H86)</f>
        <v>0</v>
      </c>
      <c r="I87" s="239" t="e">
        <f>H87/$J$6</f>
        <v>#DIV/0!</v>
      </c>
      <c r="J87" s="109">
        <f>M87/N6</f>
        <v>0</v>
      </c>
      <c r="K87" s="110" t="e">
        <f>J87/$J$6</f>
        <v>#DIV/0!</v>
      </c>
      <c r="L87" s="110">
        <f>M87-J87</f>
        <v>0</v>
      </c>
      <c r="M87" s="396">
        <f>SUM(M86)</f>
        <v>0</v>
      </c>
      <c r="N87" s="239" t="e">
        <f>M87/$J$6</f>
        <v>#DIV/0!</v>
      </c>
      <c r="O87" s="247">
        <f>SUM(O86)</f>
        <v>0</v>
      </c>
      <c r="P87" s="248" t="e">
        <f>SUM(P86)</f>
        <v>#DIV/0!</v>
      </c>
      <c r="Q87" s="248">
        <f>SUM(Q86)</f>
        <v>0</v>
      </c>
      <c r="R87" s="248">
        <f>SUM(R86)</f>
        <v>0</v>
      </c>
      <c r="S87" s="301" t="e">
        <f>SUM(S86)</f>
        <v>#DIV/0!</v>
      </c>
      <c r="T87" s="3"/>
      <c r="U87" s="3"/>
      <c r="V87" s="3"/>
      <c r="W87" s="3"/>
      <c r="X87" s="3"/>
      <c r="Y87" s="3"/>
      <c r="Z87" s="3"/>
      <c r="AA87" s="3"/>
      <c r="AB87" s="3"/>
      <c r="AC87" s="8"/>
      <c r="AD87" s="8"/>
      <c r="AE87" s="8"/>
      <c r="AF87" s="8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s="1" customFormat="1" ht="18">
      <c r="A88" s="108"/>
      <c r="B88" s="155" t="s">
        <v>153</v>
      </c>
      <c r="C88" s="156" t="s">
        <v>154</v>
      </c>
      <c r="D88" s="157"/>
      <c r="E88" s="333"/>
      <c r="F88" s="334"/>
      <c r="G88" s="334"/>
      <c r="H88" s="335"/>
      <c r="I88" s="404"/>
      <c r="J88" s="405"/>
      <c r="K88" s="406"/>
      <c r="L88" s="406"/>
      <c r="M88" s="407"/>
      <c r="N88" s="408"/>
      <c r="O88" s="409"/>
      <c r="P88" s="410"/>
      <c r="Q88" s="410"/>
      <c r="R88" s="410"/>
      <c r="S88" s="458"/>
      <c r="T88" s="3"/>
      <c r="U88" s="3"/>
      <c r="V88" s="3"/>
      <c r="W88" s="3"/>
      <c r="X88" s="3"/>
      <c r="Y88" s="3"/>
      <c r="Z88" s="3"/>
      <c r="AA88" s="3"/>
      <c r="AB88" s="3"/>
      <c r="AC88" s="8"/>
      <c r="AD88" s="8"/>
      <c r="AE88" s="8"/>
      <c r="AF88" s="8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s="10" customFormat="1" ht="18">
      <c r="A89" s="108"/>
      <c r="B89" s="155"/>
      <c r="C89" s="327" t="s">
        <v>155</v>
      </c>
      <c r="D89" s="137" t="s">
        <v>156</v>
      </c>
      <c r="E89" s="116">
        <v>678629</v>
      </c>
      <c r="F89" s="117" t="e">
        <f>E89/$J$6</f>
        <v>#DIV/0!</v>
      </c>
      <c r="G89" s="117">
        <f aca="true" t="shared" si="54" ref="G89:G102">E89*19%</f>
        <v>128939.51</v>
      </c>
      <c r="H89" s="118">
        <f aca="true" t="shared" si="55" ref="H89:H102">E89+G89</f>
        <v>807568.51</v>
      </c>
      <c r="I89" s="243" t="e">
        <f>H89/$J$6</f>
        <v>#DIV/0!</v>
      </c>
      <c r="J89" s="116">
        <v>0</v>
      </c>
      <c r="K89" s="117" t="e">
        <f aca="true" t="shared" si="56" ref="K89:K105">J89/$J$6</f>
        <v>#DIV/0!</v>
      </c>
      <c r="L89" s="117">
        <f aca="true" t="shared" si="57" ref="L89:L102">J89*19%</f>
        <v>0</v>
      </c>
      <c r="M89" s="249">
        <f aca="true" t="shared" si="58" ref="M89:M102">J89+L89</f>
        <v>0</v>
      </c>
      <c r="N89" s="411" t="e">
        <f>M89/$J$6</f>
        <v>#DIV/0!</v>
      </c>
      <c r="O89" s="244">
        <f aca="true" t="shared" si="59" ref="O89:O95">E89+J89</f>
        <v>678629</v>
      </c>
      <c r="P89" s="245" t="e">
        <f>O89/$J$6</f>
        <v>#DIV/0!</v>
      </c>
      <c r="Q89" s="245">
        <f aca="true" t="shared" si="60" ref="Q89:Q94">R89-O89</f>
        <v>128939.51000000001</v>
      </c>
      <c r="R89" s="245">
        <f aca="true" t="shared" si="61" ref="R89:R94">O89*1.19</f>
        <v>807568.51</v>
      </c>
      <c r="S89" s="298" t="e">
        <f>R89/$J$6</f>
        <v>#DIV/0!</v>
      </c>
      <c r="T89" s="459"/>
      <c r="U89" s="3"/>
      <c r="V89" s="3"/>
      <c r="W89" s="3"/>
      <c r="X89" s="3"/>
      <c r="Y89" s="3"/>
      <c r="Z89" s="3"/>
      <c r="AA89" s="3"/>
      <c r="AB89" s="3"/>
      <c r="AC89" s="8"/>
      <c r="AD89" s="8"/>
      <c r="AE89" s="8"/>
      <c r="AF89" s="8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s="1" customFormat="1" ht="18" hidden="1">
      <c r="A90" s="108"/>
      <c r="B90" s="155"/>
      <c r="C90" s="327" t="s">
        <v>157</v>
      </c>
      <c r="D90" s="137" t="s">
        <v>158</v>
      </c>
      <c r="E90" s="116">
        <v>0</v>
      </c>
      <c r="F90" s="117" t="e">
        <f>E90/$J$6</f>
        <v>#DIV/0!</v>
      </c>
      <c r="G90" s="117">
        <f t="shared" si="54"/>
        <v>0</v>
      </c>
      <c r="H90" s="118">
        <f t="shared" si="55"/>
        <v>0</v>
      </c>
      <c r="I90" s="243" t="e">
        <f>H90/$J$6</f>
        <v>#DIV/0!</v>
      </c>
      <c r="J90" s="116">
        <v>0</v>
      </c>
      <c r="K90" s="117" t="e">
        <f t="shared" si="56"/>
        <v>#DIV/0!</v>
      </c>
      <c r="L90" s="117">
        <f t="shared" si="57"/>
        <v>0</v>
      </c>
      <c r="M90" s="249">
        <f t="shared" si="58"/>
        <v>0</v>
      </c>
      <c r="N90" s="411" t="e">
        <f>M90/$J$6</f>
        <v>#DIV/0!</v>
      </c>
      <c r="O90" s="244">
        <f t="shared" si="59"/>
        <v>0</v>
      </c>
      <c r="P90" s="245" t="e">
        <f>O90/$J$6</f>
        <v>#DIV/0!</v>
      </c>
      <c r="Q90" s="245">
        <f t="shared" si="60"/>
        <v>0</v>
      </c>
      <c r="R90" s="245">
        <f t="shared" si="61"/>
        <v>0</v>
      </c>
      <c r="S90" s="298" t="e">
        <f>R90/$J$6</f>
        <v>#DIV/0!</v>
      </c>
      <c r="T90" s="3"/>
      <c r="U90" s="3"/>
      <c r="V90" s="3"/>
      <c r="W90" s="3"/>
      <c r="X90" s="3"/>
      <c r="Y90" s="3"/>
      <c r="Z90" s="3"/>
      <c r="AA90" s="3"/>
      <c r="AB90" s="3"/>
      <c r="AC90" s="8"/>
      <c r="AD90" s="8"/>
      <c r="AE90" s="8"/>
      <c r="AF90" s="8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s="10" customFormat="1" ht="18" hidden="1">
      <c r="A91" s="108"/>
      <c r="B91" s="155"/>
      <c r="C91" s="327" t="s">
        <v>159</v>
      </c>
      <c r="D91" s="137" t="s">
        <v>160</v>
      </c>
      <c r="E91" s="116">
        <v>0</v>
      </c>
      <c r="F91" s="117" t="e">
        <f>E91/$J$6</f>
        <v>#DIV/0!</v>
      </c>
      <c r="G91" s="117">
        <f t="shared" si="54"/>
        <v>0</v>
      </c>
      <c r="H91" s="118">
        <f t="shared" si="55"/>
        <v>0</v>
      </c>
      <c r="I91" s="243" t="e">
        <f aca="true" t="shared" si="62" ref="I91:I102">H91/$J$6</f>
        <v>#DIV/0!</v>
      </c>
      <c r="J91" s="116">
        <v>0</v>
      </c>
      <c r="K91" s="117" t="e">
        <f t="shared" si="56"/>
        <v>#DIV/0!</v>
      </c>
      <c r="L91" s="117">
        <f t="shared" si="57"/>
        <v>0</v>
      </c>
      <c r="M91" s="249">
        <f t="shared" si="58"/>
        <v>0</v>
      </c>
      <c r="N91" s="411" t="e">
        <f>M91/$J$6</f>
        <v>#DIV/0!</v>
      </c>
      <c r="O91" s="244">
        <f t="shared" si="59"/>
        <v>0</v>
      </c>
      <c r="P91" s="245" t="e">
        <f>O91/$J$6</f>
        <v>#DIV/0!</v>
      </c>
      <c r="Q91" s="245">
        <f t="shared" si="60"/>
        <v>0</v>
      </c>
      <c r="R91" s="245">
        <f t="shared" si="61"/>
        <v>0</v>
      </c>
      <c r="S91" s="298" t="e">
        <f>R91/$J$6</f>
        <v>#DIV/0!</v>
      </c>
      <c r="T91" s="3"/>
      <c r="U91" s="3"/>
      <c r="V91" s="3"/>
      <c r="W91" s="3"/>
      <c r="X91" s="3"/>
      <c r="Y91" s="3"/>
      <c r="Z91" s="3"/>
      <c r="AA91" s="3"/>
      <c r="AB91" s="3"/>
      <c r="AC91" s="8"/>
      <c r="AD91" s="8"/>
      <c r="AE91" s="8"/>
      <c r="AF91" s="8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s="10" customFormat="1" ht="18" hidden="1">
      <c r="A92" s="108"/>
      <c r="B92" s="155"/>
      <c r="C92" s="327" t="s">
        <v>161</v>
      </c>
      <c r="D92" s="137" t="s">
        <v>162</v>
      </c>
      <c r="E92" s="116">
        <v>0</v>
      </c>
      <c r="F92" s="117" t="e">
        <f aca="true" t="shared" si="63" ref="F92:F102">E92/$J$6</f>
        <v>#DIV/0!</v>
      </c>
      <c r="G92" s="117">
        <f t="shared" si="54"/>
        <v>0</v>
      </c>
      <c r="H92" s="118">
        <f t="shared" si="55"/>
        <v>0</v>
      </c>
      <c r="I92" s="243" t="e">
        <f t="shared" si="62"/>
        <v>#DIV/0!</v>
      </c>
      <c r="J92" s="116">
        <v>0</v>
      </c>
      <c r="K92" s="117" t="e">
        <f t="shared" si="56"/>
        <v>#DIV/0!</v>
      </c>
      <c r="L92" s="117">
        <f t="shared" si="57"/>
        <v>0</v>
      </c>
      <c r="M92" s="249">
        <f t="shared" si="58"/>
        <v>0</v>
      </c>
      <c r="N92" s="243" t="e">
        <f>M92/J6</f>
        <v>#DIV/0!</v>
      </c>
      <c r="O92" s="244">
        <f t="shared" si="59"/>
        <v>0</v>
      </c>
      <c r="P92" s="245" t="e">
        <f>O92/J6</f>
        <v>#DIV/0!</v>
      </c>
      <c r="Q92" s="245">
        <f t="shared" si="60"/>
        <v>0</v>
      </c>
      <c r="R92" s="245">
        <f t="shared" si="61"/>
        <v>0</v>
      </c>
      <c r="S92" s="298" t="e">
        <f>R92/J6</f>
        <v>#DIV/0!</v>
      </c>
      <c r="T92" s="3"/>
      <c r="U92" s="3"/>
      <c r="V92" s="3"/>
      <c r="W92" s="3"/>
      <c r="X92" s="3"/>
      <c r="Y92" s="3"/>
      <c r="Z92" s="3"/>
      <c r="AA92" s="3"/>
      <c r="AB92" s="3"/>
      <c r="AC92" s="8"/>
      <c r="AD92" s="8"/>
      <c r="AE92" s="8"/>
      <c r="AF92" s="8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s="1" customFormat="1" ht="18" hidden="1">
      <c r="A93" s="108"/>
      <c r="B93" s="155"/>
      <c r="C93" s="327" t="s">
        <v>163</v>
      </c>
      <c r="D93" s="328"/>
      <c r="E93" s="116">
        <v>0</v>
      </c>
      <c r="F93" s="117" t="e">
        <f t="shared" si="63"/>
        <v>#DIV/0!</v>
      </c>
      <c r="G93" s="117">
        <f t="shared" si="54"/>
        <v>0</v>
      </c>
      <c r="H93" s="118">
        <f t="shared" si="55"/>
        <v>0</v>
      </c>
      <c r="I93" s="243" t="e">
        <f t="shared" si="62"/>
        <v>#DIV/0!</v>
      </c>
      <c r="J93" s="116">
        <v>0</v>
      </c>
      <c r="K93" s="117" t="e">
        <f t="shared" si="56"/>
        <v>#DIV/0!</v>
      </c>
      <c r="L93" s="117">
        <f t="shared" si="57"/>
        <v>0</v>
      </c>
      <c r="M93" s="249">
        <f t="shared" si="58"/>
        <v>0</v>
      </c>
      <c r="N93" s="243" t="e">
        <f>M93/J6</f>
        <v>#DIV/0!</v>
      </c>
      <c r="O93" s="244">
        <f t="shared" si="59"/>
        <v>0</v>
      </c>
      <c r="P93" s="245" t="e">
        <f>F93+K93</f>
        <v>#DIV/0!</v>
      </c>
      <c r="Q93" s="245">
        <f t="shared" si="60"/>
        <v>0</v>
      </c>
      <c r="R93" s="245">
        <f t="shared" si="61"/>
        <v>0</v>
      </c>
      <c r="S93" s="298" t="e">
        <f>I93+N93</f>
        <v>#DIV/0!</v>
      </c>
      <c r="T93" s="3"/>
      <c r="U93" s="3"/>
      <c r="V93" s="3"/>
      <c r="W93" s="3"/>
      <c r="X93" s="3"/>
      <c r="Y93" s="3"/>
      <c r="Z93" s="3"/>
      <c r="AA93" s="3"/>
      <c r="AB93" s="3"/>
      <c r="AC93" s="8"/>
      <c r="AD93" s="8"/>
      <c r="AE93" s="8"/>
      <c r="AF93" s="8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s="1" customFormat="1" ht="18" hidden="1">
      <c r="A94" s="108"/>
      <c r="B94" s="155"/>
      <c r="C94" s="327" t="s">
        <v>164</v>
      </c>
      <c r="D94" s="328" t="s">
        <v>165</v>
      </c>
      <c r="E94" s="116">
        <v>0</v>
      </c>
      <c r="F94" s="117" t="e">
        <f t="shared" si="63"/>
        <v>#DIV/0!</v>
      </c>
      <c r="G94" s="117">
        <f t="shared" si="54"/>
        <v>0</v>
      </c>
      <c r="H94" s="118">
        <f t="shared" si="55"/>
        <v>0</v>
      </c>
      <c r="I94" s="243" t="e">
        <f t="shared" si="62"/>
        <v>#DIV/0!</v>
      </c>
      <c r="J94" s="116">
        <v>0</v>
      </c>
      <c r="K94" s="117" t="e">
        <f t="shared" si="56"/>
        <v>#DIV/0!</v>
      </c>
      <c r="L94" s="117">
        <f t="shared" si="57"/>
        <v>0</v>
      </c>
      <c r="M94" s="249">
        <f t="shared" si="58"/>
        <v>0</v>
      </c>
      <c r="N94" s="243" t="e">
        <f>M94/J6</f>
        <v>#DIV/0!</v>
      </c>
      <c r="O94" s="244">
        <f t="shared" si="59"/>
        <v>0</v>
      </c>
      <c r="P94" s="245" t="e">
        <f>F94+K94</f>
        <v>#DIV/0!</v>
      </c>
      <c r="Q94" s="245">
        <f t="shared" si="60"/>
        <v>0</v>
      </c>
      <c r="R94" s="245">
        <f t="shared" si="61"/>
        <v>0</v>
      </c>
      <c r="S94" s="298" t="e">
        <f>I94+N94</f>
        <v>#DIV/0!</v>
      </c>
      <c r="T94" s="3"/>
      <c r="U94" s="3"/>
      <c r="V94" s="3"/>
      <c r="W94" s="3"/>
      <c r="X94" s="3"/>
      <c r="Y94" s="3"/>
      <c r="Z94" s="3"/>
      <c r="AA94" s="3"/>
      <c r="AB94" s="3"/>
      <c r="AC94" s="8"/>
      <c r="AD94" s="8"/>
      <c r="AE94" s="8"/>
      <c r="AF94" s="8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s="1" customFormat="1" ht="18" hidden="1">
      <c r="A95" s="108"/>
      <c r="B95" s="155"/>
      <c r="C95" s="327" t="s">
        <v>166</v>
      </c>
      <c r="D95" s="328" t="s">
        <v>167</v>
      </c>
      <c r="E95" s="116">
        <v>0</v>
      </c>
      <c r="F95" s="117" t="e">
        <f t="shared" si="63"/>
        <v>#DIV/0!</v>
      </c>
      <c r="G95" s="117">
        <f t="shared" si="54"/>
        <v>0</v>
      </c>
      <c r="H95" s="118">
        <f t="shared" si="55"/>
        <v>0</v>
      </c>
      <c r="I95" s="243" t="e">
        <f t="shared" si="62"/>
        <v>#DIV/0!</v>
      </c>
      <c r="J95" s="116">
        <v>0</v>
      </c>
      <c r="K95" s="117" t="e">
        <f t="shared" si="56"/>
        <v>#DIV/0!</v>
      </c>
      <c r="L95" s="117">
        <f t="shared" si="57"/>
        <v>0</v>
      </c>
      <c r="M95" s="249">
        <f t="shared" si="58"/>
        <v>0</v>
      </c>
      <c r="N95" s="243" t="e">
        <f>M95/J6</f>
        <v>#DIV/0!</v>
      </c>
      <c r="O95" s="244">
        <f t="shared" si="59"/>
        <v>0</v>
      </c>
      <c r="P95" s="245" t="e">
        <f>O95/J6</f>
        <v>#DIV/0!</v>
      </c>
      <c r="Q95" s="245">
        <f>O95*19%</f>
        <v>0</v>
      </c>
      <c r="R95" s="245">
        <f>O95+Q95</f>
        <v>0</v>
      </c>
      <c r="S95" s="298" t="e">
        <f>R95/J6</f>
        <v>#DIV/0!</v>
      </c>
      <c r="T95" s="3"/>
      <c r="U95" s="3"/>
      <c r="V95" s="3"/>
      <c r="W95" s="3"/>
      <c r="X95" s="3"/>
      <c r="Y95" s="3"/>
      <c r="Z95" s="3"/>
      <c r="AA95" s="3"/>
      <c r="AB95" s="3"/>
      <c r="AC95" s="8"/>
      <c r="AD95" s="8"/>
      <c r="AE95" s="8"/>
      <c r="AF95" s="8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s="1" customFormat="1" ht="18" hidden="1">
      <c r="A96" s="108"/>
      <c r="B96" s="155"/>
      <c r="C96" s="327" t="s">
        <v>168</v>
      </c>
      <c r="D96" s="328" t="s">
        <v>169</v>
      </c>
      <c r="E96" s="116">
        <v>0</v>
      </c>
      <c r="F96" s="117" t="e">
        <f t="shared" si="63"/>
        <v>#DIV/0!</v>
      </c>
      <c r="G96" s="117">
        <f t="shared" si="54"/>
        <v>0</v>
      </c>
      <c r="H96" s="118">
        <f t="shared" si="55"/>
        <v>0</v>
      </c>
      <c r="I96" s="243" t="e">
        <f t="shared" si="62"/>
        <v>#DIV/0!</v>
      </c>
      <c r="J96" s="116">
        <v>0</v>
      </c>
      <c r="K96" s="117" t="e">
        <f t="shared" si="56"/>
        <v>#DIV/0!</v>
      </c>
      <c r="L96" s="117">
        <f t="shared" si="57"/>
        <v>0</v>
      </c>
      <c r="M96" s="249">
        <f t="shared" si="58"/>
        <v>0</v>
      </c>
      <c r="N96" s="243" t="e">
        <f>M96/J6</f>
        <v>#DIV/0!</v>
      </c>
      <c r="O96" s="244">
        <f aca="true" t="shared" si="64" ref="O96:S101">E96+J96</f>
        <v>0</v>
      </c>
      <c r="P96" s="245" t="e">
        <f t="shared" si="64"/>
        <v>#DIV/0!</v>
      </c>
      <c r="Q96" s="245">
        <f t="shared" si="64"/>
        <v>0</v>
      </c>
      <c r="R96" s="245">
        <f t="shared" si="64"/>
        <v>0</v>
      </c>
      <c r="S96" s="298" t="e">
        <f t="shared" si="64"/>
        <v>#DIV/0!</v>
      </c>
      <c r="T96" s="3"/>
      <c r="U96" s="3"/>
      <c r="V96" s="3"/>
      <c r="W96" s="3"/>
      <c r="X96" s="3"/>
      <c r="Y96" s="3"/>
      <c r="Z96" s="3"/>
      <c r="AA96" s="3"/>
      <c r="AB96" s="3"/>
      <c r="AC96" s="8"/>
      <c r="AD96" s="8"/>
      <c r="AE96" s="8"/>
      <c r="AF96" s="8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s="1" customFormat="1" ht="18" hidden="1">
      <c r="A97" s="108"/>
      <c r="B97" s="155"/>
      <c r="C97" s="336" t="s">
        <v>170</v>
      </c>
      <c r="D97" s="328" t="s">
        <v>171</v>
      </c>
      <c r="E97" s="116">
        <v>0</v>
      </c>
      <c r="F97" s="117" t="e">
        <f t="shared" si="63"/>
        <v>#DIV/0!</v>
      </c>
      <c r="G97" s="117">
        <f t="shared" si="54"/>
        <v>0</v>
      </c>
      <c r="H97" s="118">
        <f t="shared" si="55"/>
        <v>0</v>
      </c>
      <c r="I97" s="243" t="e">
        <f t="shared" si="62"/>
        <v>#DIV/0!</v>
      </c>
      <c r="J97" s="116">
        <v>0</v>
      </c>
      <c r="K97" s="117" t="e">
        <f t="shared" si="56"/>
        <v>#DIV/0!</v>
      </c>
      <c r="L97" s="117">
        <f t="shared" si="57"/>
        <v>0</v>
      </c>
      <c r="M97" s="249">
        <f t="shared" si="58"/>
        <v>0</v>
      </c>
      <c r="N97" s="243" t="e">
        <f>M97/J6</f>
        <v>#DIV/0!</v>
      </c>
      <c r="O97" s="244">
        <f t="shared" si="64"/>
        <v>0</v>
      </c>
      <c r="P97" s="245" t="e">
        <f t="shared" si="64"/>
        <v>#DIV/0!</v>
      </c>
      <c r="Q97" s="245">
        <f t="shared" si="64"/>
        <v>0</v>
      </c>
      <c r="R97" s="245">
        <f t="shared" si="64"/>
        <v>0</v>
      </c>
      <c r="S97" s="298" t="e">
        <f t="shared" si="64"/>
        <v>#DIV/0!</v>
      </c>
      <c r="T97" s="3"/>
      <c r="U97" s="3"/>
      <c r="V97" s="3"/>
      <c r="W97" s="3"/>
      <c r="X97" s="3"/>
      <c r="Y97" s="3"/>
      <c r="Z97" s="3"/>
      <c r="AA97" s="3"/>
      <c r="AB97" s="3"/>
      <c r="AC97" s="8"/>
      <c r="AD97" s="8"/>
      <c r="AE97" s="8"/>
      <c r="AF97" s="8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 s="1" customFormat="1" ht="18" hidden="1">
      <c r="A98" s="108"/>
      <c r="B98" s="155"/>
      <c r="C98" s="336" t="s">
        <v>172</v>
      </c>
      <c r="D98" s="328" t="s">
        <v>141</v>
      </c>
      <c r="E98" s="116">
        <v>0</v>
      </c>
      <c r="F98" s="117" t="e">
        <f t="shared" si="63"/>
        <v>#DIV/0!</v>
      </c>
      <c r="G98" s="117">
        <f t="shared" si="54"/>
        <v>0</v>
      </c>
      <c r="H98" s="118">
        <f t="shared" si="55"/>
        <v>0</v>
      </c>
      <c r="I98" s="243" t="e">
        <f t="shared" si="62"/>
        <v>#DIV/0!</v>
      </c>
      <c r="J98" s="116">
        <v>0</v>
      </c>
      <c r="K98" s="117" t="e">
        <f t="shared" si="56"/>
        <v>#DIV/0!</v>
      </c>
      <c r="L98" s="117">
        <f t="shared" si="57"/>
        <v>0</v>
      </c>
      <c r="M98" s="249">
        <f t="shared" si="58"/>
        <v>0</v>
      </c>
      <c r="N98" s="243" t="e">
        <f>M98/J6</f>
        <v>#DIV/0!</v>
      </c>
      <c r="O98" s="244">
        <f t="shared" si="64"/>
        <v>0</v>
      </c>
      <c r="P98" s="245" t="e">
        <f t="shared" si="64"/>
        <v>#DIV/0!</v>
      </c>
      <c r="Q98" s="245">
        <f t="shared" si="64"/>
        <v>0</v>
      </c>
      <c r="R98" s="245">
        <f t="shared" si="64"/>
        <v>0</v>
      </c>
      <c r="S98" s="298" t="e">
        <f t="shared" si="64"/>
        <v>#DIV/0!</v>
      </c>
      <c r="T98" s="3"/>
      <c r="U98" s="3"/>
      <c r="V98" s="3"/>
      <c r="W98" s="3"/>
      <c r="X98" s="3"/>
      <c r="Y98" s="3"/>
      <c r="Z98" s="3"/>
      <c r="AA98" s="3"/>
      <c r="AB98" s="3"/>
      <c r="AC98" s="8"/>
      <c r="AD98" s="8"/>
      <c r="AE98" s="8"/>
      <c r="AF98" s="8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 s="1" customFormat="1" ht="18" hidden="1">
      <c r="A99" s="108"/>
      <c r="B99" s="155"/>
      <c r="C99" s="336" t="s">
        <v>173</v>
      </c>
      <c r="D99" s="328" t="s">
        <v>174</v>
      </c>
      <c r="E99" s="116">
        <v>0</v>
      </c>
      <c r="F99" s="117" t="e">
        <f t="shared" si="63"/>
        <v>#DIV/0!</v>
      </c>
      <c r="G99" s="117">
        <f t="shared" si="54"/>
        <v>0</v>
      </c>
      <c r="H99" s="118">
        <f t="shared" si="55"/>
        <v>0</v>
      </c>
      <c r="I99" s="243" t="e">
        <f t="shared" si="62"/>
        <v>#DIV/0!</v>
      </c>
      <c r="J99" s="116">
        <v>0</v>
      </c>
      <c r="K99" s="117" t="e">
        <f t="shared" si="56"/>
        <v>#DIV/0!</v>
      </c>
      <c r="L99" s="117">
        <f t="shared" si="57"/>
        <v>0</v>
      </c>
      <c r="M99" s="249">
        <f t="shared" si="58"/>
        <v>0</v>
      </c>
      <c r="N99" s="243" t="e">
        <f>M99/J6</f>
        <v>#DIV/0!</v>
      </c>
      <c r="O99" s="244">
        <f t="shared" si="64"/>
        <v>0</v>
      </c>
      <c r="P99" s="245" t="e">
        <f t="shared" si="64"/>
        <v>#DIV/0!</v>
      </c>
      <c r="Q99" s="245">
        <f t="shared" si="64"/>
        <v>0</v>
      </c>
      <c r="R99" s="245">
        <f t="shared" si="64"/>
        <v>0</v>
      </c>
      <c r="S99" s="298" t="e">
        <f t="shared" si="64"/>
        <v>#DIV/0!</v>
      </c>
      <c r="T99" s="3"/>
      <c r="U99" s="3"/>
      <c r="V99" s="3"/>
      <c r="W99" s="3"/>
      <c r="X99" s="3"/>
      <c r="Y99" s="3"/>
      <c r="Z99" s="3"/>
      <c r="AA99" s="3"/>
      <c r="AB99" s="3"/>
      <c r="AC99" s="8"/>
      <c r="AD99" s="8"/>
      <c r="AE99" s="8"/>
      <c r="AF99" s="8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 s="1" customFormat="1" ht="18" hidden="1">
      <c r="A100" s="108"/>
      <c r="B100" s="155"/>
      <c r="C100" s="336" t="s">
        <v>175</v>
      </c>
      <c r="D100" s="328" t="s">
        <v>176</v>
      </c>
      <c r="E100" s="116">
        <v>0</v>
      </c>
      <c r="F100" s="117" t="e">
        <f t="shared" si="63"/>
        <v>#DIV/0!</v>
      </c>
      <c r="G100" s="117">
        <f t="shared" si="54"/>
        <v>0</v>
      </c>
      <c r="H100" s="118">
        <f t="shared" si="55"/>
        <v>0</v>
      </c>
      <c r="I100" s="243" t="e">
        <f t="shared" si="62"/>
        <v>#DIV/0!</v>
      </c>
      <c r="J100" s="116">
        <v>0</v>
      </c>
      <c r="K100" s="117" t="e">
        <f t="shared" si="56"/>
        <v>#DIV/0!</v>
      </c>
      <c r="L100" s="117">
        <f t="shared" si="57"/>
        <v>0</v>
      </c>
      <c r="M100" s="249">
        <f t="shared" si="58"/>
        <v>0</v>
      </c>
      <c r="N100" s="243" t="e">
        <f>M100/J6</f>
        <v>#DIV/0!</v>
      </c>
      <c r="O100" s="244">
        <f t="shared" si="64"/>
        <v>0</v>
      </c>
      <c r="P100" s="245" t="e">
        <f t="shared" si="64"/>
        <v>#DIV/0!</v>
      </c>
      <c r="Q100" s="245">
        <f t="shared" si="64"/>
        <v>0</v>
      </c>
      <c r="R100" s="245">
        <f t="shared" si="64"/>
        <v>0</v>
      </c>
      <c r="S100" s="298" t="e">
        <f t="shared" si="64"/>
        <v>#DIV/0!</v>
      </c>
      <c r="T100" s="3"/>
      <c r="U100" s="3"/>
      <c r="V100" s="3"/>
      <c r="W100" s="3"/>
      <c r="X100" s="3"/>
      <c r="Y100" s="3"/>
      <c r="Z100" s="3"/>
      <c r="AA100" s="3"/>
      <c r="AB100" s="3"/>
      <c r="AC100" s="8"/>
      <c r="AD100" s="8"/>
      <c r="AE100" s="8"/>
      <c r="AF100" s="8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s="1" customFormat="1" ht="18" hidden="1">
      <c r="A101" s="108"/>
      <c r="B101" s="155"/>
      <c r="C101" s="336" t="s">
        <v>177</v>
      </c>
      <c r="D101" s="328" t="s">
        <v>147</v>
      </c>
      <c r="E101" s="116">
        <v>0</v>
      </c>
      <c r="F101" s="117" t="e">
        <f t="shared" si="63"/>
        <v>#DIV/0!</v>
      </c>
      <c r="G101" s="117">
        <f t="shared" si="54"/>
        <v>0</v>
      </c>
      <c r="H101" s="118">
        <f t="shared" si="55"/>
        <v>0</v>
      </c>
      <c r="I101" s="243" t="e">
        <f t="shared" si="62"/>
        <v>#DIV/0!</v>
      </c>
      <c r="J101" s="116">
        <v>0</v>
      </c>
      <c r="K101" s="117" t="e">
        <f t="shared" si="56"/>
        <v>#DIV/0!</v>
      </c>
      <c r="L101" s="117">
        <f t="shared" si="57"/>
        <v>0</v>
      </c>
      <c r="M101" s="249">
        <f t="shared" si="58"/>
        <v>0</v>
      </c>
      <c r="N101" s="243" t="e">
        <f>M101/J6</f>
        <v>#DIV/0!</v>
      </c>
      <c r="O101" s="244">
        <f t="shared" si="64"/>
        <v>0</v>
      </c>
      <c r="P101" s="245" t="e">
        <f t="shared" si="64"/>
        <v>#DIV/0!</v>
      </c>
      <c r="Q101" s="245">
        <f t="shared" si="64"/>
        <v>0</v>
      </c>
      <c r="R101" s="245">
        <f t="shared" si="64"/>
        <v>0</v>
      </c>
      <c r="S101" s="298" t="e">
        <f t="shared" si="64"/>
        <v>#DIV/0!</v>
      </c>
      <c r="T101" s="3"/>
      <c r="U101" s="3"/>
      <c r="V101" s="3"/>
      <c r="W101" s="3"/>
      <c r="X101" s="3"/>
      <c r="Y101" s="3"/>
      <c r="Z101" s="3"/>
      <c r="AA101" s="3"/>
      <c r="AB101" s="3"/>
      <c r="AC101" s="8"/>
      <c r="AD101" s="8"/>
      <c r="AE101" s="8"/>
      <c r="AF101" s="8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 s="1" customFormat="1" ht="18" hidden="1">
      <c r="A102" s="108"/>
      <c r="B102" s="155"/>
      <c r="C102" s="336" t="s">
        <v>178</v>
      </c>
      <c r="D102" s="137" t="s">
        <v>179</v>
      </c>
      <c r="E102" s="116">
        <v>0</v>
      </c>
      <c r="F102" s="117" t="e">
        <f t="shared" si="63"/>
        <v>#DIV/0!</v>
      </c>
      <c r="G102" s="117">
        <f t="shared" si="54"/>
        <v>0</v>
      </c>
      <c r="H102" s="118">
        <f t="shared" si="55"/>
        <v>0</v>
      </c>
      <c r="I102" s="243" t="e">
        <f t="shared" si="62"/>
        <v>#DIV/0!</v>
      </c>
      <c r="J102" s="116">
        <v>0</v>
      </c>
      <c r="K102" s="117" t="e">
        <f t="shared" si="56"/>
        <v>#DIV/0!</v>
      </c>
      <c r="L102" s="117">
        <f t="shared" si="57"/>
        <v>0</v>
      </c>
      <c r="M102" s="249">
        <f t="shared" si="58"/>
        <v>0</v>
      </c>
      <c r="N102" s="243" t="e">
        <f>M102/$J$6</f>
        <v>#DIV/0!</v>
      </c>
      <c r="O102" s="244">
        <f>E102+J102</f>
        <v>0</v>
      </c>
      <c r="P102" s="245" t="e">
        <f>O102/$J$6</f>
        <v>#DIV/0!</v>
      </c>
      <c r="Q102" s="245">
        <f>G102+L102</f>
        <v>0</v>
      </c>
      <c r="R102" s="245">
        <f>H102+M102</f>
        <v>0</v>
      </c>
      <c r="S102" s="298" t="e">
        <f>I102+N102</f>
        <v>#DIV/0!</v>
      </c>
      <c r="T102" s="3"/>
      <c r="U102" s="3"/>
      <c r="V102" s="3"/>
      <c r="W102" s="3"/>
      <c r="X102" s="3"/>
      <c r="Y102" s="3"/>
      <c r="Z102" s="3"/>
      <c r="AA102" s="3"/>
      <c r="AB102" s="3"/>
      <c r="AC102" s="8"/>
      <c r="AD102" s="8"/>
      <c r="AE102" s="8"/>
      <c r="AF102" s="8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 s="1" customFormat="1" ht="18">
      <c r="A103" s="108"/>
      <c r="B103" s="155"/>
      <c r="C103" s="156" t="s">
        <v>180</v>
      </c>
      <c r="D103" s="157"/>
      <c r="E103" s="109">
        <f aca="true" t="shared" si="65" ref="E103:J103">SUM(E89:E102)</f>
        <v>678629</v>
      </c>
      <c r="F103" s="110" t="e">
        <f t="shared" si="65"/>
        <v>#DIV/0!</v>
      </c>
      <c r="G103" s="110">
        <f t="shared" si="65"/>
        <v>128939.51</v>
      </c>
      <c r="H103" s="301">
        <f t="shared" si="65"/>
        <v>807568.51</v>
      </c>
      <c r="I103" s="239" t="e">
        <f t="shared" si="65"/>
        <v>#DIV/0!</v>
      </c>
      <c r="J103" s="109">
        <f t="shared" si="65"/>
        <v>0</v>
      </c>
      <c r="K103" s="110" t="e">
        <f t="shared" si="56"/>
        <v>#DIV/0!</v>
      </c>
      <c r="L103" s="110">
        <f aca="true" t="shared" si="66" ref="L103:S103">SUM(L89:L102)</f>
        <v>0</v>
      </c>
      <c r="M103" s="301">
        <f t="shared" si="66"/>
        <v>0</v>
      </c>
      <c r="N103" s="239" t="e">
        <f t="shared" si="66"/>
        <v>#DIV/0!</v>
      </c>
      <c r="O103" s="247">
        <f t="shared" si="66"/>
        <v>678629</v>
      </c>
      <c r="P103" s="248" t="e">
        <f t="shared" si="66"/>
        <v>#DIV/0!</v>
      </c>
      <c r="Q103" s="248">
        <f t="shared" si="66"/>
        <v>128939.51000000001</v>
      </c>
      <c r="R103" s="248">
        <f t="shared" si="66"/>
        <v>807568.51</v>
      </c>
      <c r="S103" s="301" t="e">
        <f t="shared" si="66"/>
        <v>#DIV/0!</v>
      </c>
      <c r="T103" s="3"/>
      <c r="U103" s="3"/>
      <c r="V103" s="3"/>
      <c r="W103" s="3"/>
      <c r="X103" s="3"/>
      <c r="Y103" s="3"/>
      <c r="Z103" s="3"/>
      <c r="AA103" s="3"/>
      <c r="AB103" s="3"/>
      <c r="AC103" s="8"/>
      <c r="AD103" s="8"/>
      <c r="AE103" s="8"/>
      <c r="AF103" s="8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 s="1" customFormat="1" ht="18">
      <c r="A104" s="108"/>
      <c r="B104" s="113" t="s">
        <v>181</v>
      </c>
      <c r="C104" s="156" t="s">
        <v>182</v>
      </c>
      <c r="D104" s="157"/>
      <c r="E104" s="116">
        <f>H104/N6</f>
        <v>0</v>
      </c>
      <c r="F104" s="117" t="e">
        <f>E104/$J$6</f>
        <v>#DIV/0!</v>
      </c>
      <c r="G104" s="117">
        <f>H104-E104</f>
        <v>0</v>
      </c>
      <c r="H104" s="118">
        <v>0</v>
      </c>
      <c r="I104" s="243" t="e">
        <f>H104/$J$6</f>
        <v>#DIV/0!</v>
      </c>
      <c r="J104" s="116">
        <v>0</v>
      </c>
      <c r="K104" s="117" t="e">
        <f t="shared" si="56"/>
        <v>#DIV/0!</v>
      </c>
      <c r="L104" s="117">
        <f>M104-J104</f>
        <v>0</v>
      </c>
      <c r="M104" s="249">
        <f>J104*1.2</f>
        <v>0</v>
      </c>
      <c r="N104" s="243" t="e">
        <f>M104/$J$6</f>
        <v>#DIV/0!</v>
      </c>
      <c r="O104" s="244">
        <v>0</v>
      </c>
      <c r="P104" s="245" t="e">
        <f>N104/$J$6</f>
        <v>#DIV/0!</v>
      </c>
      <c r="Q104" s="245">
        <f>R104-O104</f>
        <v>0</v>
      </c>
      <c r="R104" s="245">
        <f>O104*1.24</f>
        <v>0</v>
      </c>
      <c r="S104" s="298" t="e">
        <f>R104/$J$6</f>
        <v>#DIV/0!</v>
      </c>
      <c r="T104" s="3"/>
      <c r="U104" s="3"/>
      <c r="V104" s="3"/>
      <c r="W104" s="3"/>
      <c r="X104" s="3"/>
      <c r="Y104" s="3"/>
      <c r="Z104" s="3"/>
      <c r="AA104" s="3"/>
      <c r="AB104" s="3"/>
      <c r="AC104" s="8"/>
      <c r="AD104" s="8"/>
      <c r="AE104" s="8"/>
      <c r="AF104" s="8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s="1" customFormat="1" ht="18.75">
      <c r="A105" s="108"/>
      <c r="B105" s="113"/>
      <c r="C105" s="138" t="s">
        <v>183</v>
      </c>
      <c r="D105" s="139"/>
      <c r="E105" s="337">
        <f>H105/N6</f>
        <v>0</v>
      </c>
      <c r="F105" s="338" t="e">
        <f>E105/$J$6</f>
        <v>#DIV/0!</v>
      </c>
      <c r="G105" s="338">
        <f>H105-E105</f>
        <v>0</v>
      </c>
      <c r="H105" s="339">
        <f>H104</f>
        <v>0</v>
      </c>
      <c r="I105" s="412" t="e">
        <f>H105/$J$6</f>
        <v>#DIV/0!</v>
      </c>
      <c r="J105" s="337">
        <v>0</v>
      </c>
      <c r="K105" s="338" t="e">
        <f t="shared" si="56"/>
        <v>#DIV/0!</v>
      </c>
      <c r="L105" s="338">
        <f>M105-J105</f>
        <v>0</v>
      </c>
      <c r="M105" s="339">
        <f>J105*1.2</f>
        <v>0</v>
      </c>
      <c r="N105" s="412" t="e">
        <f>M105/$J$6</f>
        <v>#DIV/0!</v>
      </c>
      <c r="O105" s="261">
        <f>R105/N6</f>
        <v>0</v>
      </c>
      <c r="P105" s="262" t="e">
        <f>O105/$J$6</f>
        <v>#DIV/0!</v>
      </c>
      <c r="Q105" s="262">
        <f>R105-O105</f>
        <v>0</v>
      </c>
      <c r="R105" s="262">
        <f>R104</f>
        <v>0</v>
      </c>
      <c r="S105" s="298" t="e">
        <f>R105/$J$6</f>
        <v>#DIV/0!</v>
      </c>
      <c r="T105" s="3"/>
      <c r="U105" s="3"/>
      <c r="V105" s="3"/>
      <c r="W105" s="3"/>
      <c r="X105" s="3"/>
      <c r="Y105" s="3"/>
      <c r="Z105" s="3"/>
      <c r="AA105" s="3"/>
      <c r="AB105" s="3"/>
      <c r="AC105" s="8"/>
      <c r="AD105" s="8"/>
      <c r="AE105" s="8"/>
      <c r="AF105" s="8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s="1" customFormat="1" ht="18.75">
      <c r="A106" s="108"/>
      <c r="B106" s="143"/>
      <c r="C106" s="144" t="s">
        <v>184</v>
      </c>
      <c r="D106" s="145"/>
      <c r="E106" s="340">
        <f>E68+E71+E84+E87+E103+E105</f>
        <v>6592310</v>
      </c>
      <c r="F106" s="341" t="e">
        <f>F68+F71+F84+F87+F103+F105</f>
        <v>#DIV/0!</v>
      </c>
      <c r="G106" s="341">
        <f>G68+G71+G84+G87+G103+G105</f>
        <v>1252538.9000000001</v>
      </c>
      <c r="H106" s="304">
        <f>H105+H103+H87+H84+H71+H68</f>
        <v>7844848.9</v>
      </c>
      <c r="I106" s="413" t="e">
        <f>I68+I71+I84+I87+I103+I105</f>
        <v>#DIV/0!</v>
      </c>
      <c r="J106" s="340">
        <f>J68+J71+J84+J103</f>
        <v>0</v>
      </c>
      <c r="K106" s="341" t="e">
        <f>K68+K71+K84+K87+K103+K105</f>
        <v>#DIV/0!</v>
      </c>
      <c r="L106" s="341">
        <f>L68+L71+L84+L87+L103+L105</f>
        <v>0</v>
      </c>
      <c r="M106" s="414">
        <f>M68+M71+M84+M87+M103+M105</f>
        <v>0</v>
      </c>
      <c r="N106" s="413" t="e">
        <f>N68+N71+N84+N87+N103+N105</f>
        <v>#DIV/0!</v>
      </c>
      <c r="O106" s="265">
        <f>E106+J106</f>
        <v>6592310</v>
      </c>
      <c r="P106" s="266" t="e">
        <f>F106+K106</f>
        <v>#DIV/0!</v>
      </c>
      <c r="Q106" s="266">
        <f>G106+L106</f>
        <v>1252538.9000000001</v>
      </c>
      <c r="R106" s="304">
        <f>H106+M106</f>
        <v>7844848.9</v>
      </c>
      <c r="S106" s="305" t="e">
        <f>I106+N106</f>
        <v>#DIV/0!</v>
      </c>
      <c r="T106" s="3">
        <f>O106/L6/1336</f>
        <v>1001.59621890898</v>
      </c>
      <c r="U106" s="3"/>
      <c r="V106" s="3"/>
      <c r="W106" s="3"/>
      <c r="X106" s="3"/>
      <c r="Y106" s="3"/>
      <c r="Z106" s="3"/>
      <c r="AA106" s="3"/>
      <c r="AB106" s="3"/>
      <c r="AC106" s="8"/>
      <c r="AD106" s="8"/>
      <c r="AE106" s="8"/>
      <c r="AF106" s="8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s="1" customFormat="1" ht="18">
      <c r="A107" s="108"/>
      <c r="B107" s="342"/>
      <c r="C107" s="150" t="s">
        <v>185</v>
      </c>
      <c r="D107" s="343"/>
      <c r="E107" s="324"/>
      <c r="F107" s="325"/>
      <c r="G107" s="325"/>
      <c r="H107" s="326"/>
      <c r="I107" s="387"/>
      <c r="J107" s="415"/>
      <c r="K107" s="393"/>
      <c r="L107" s="393"/>
      <c r="M107" s="416"/>
      <c r="N107" s="417"/>
      <c r="O107" s="392"/>
      <c r="P107" s="418"/>
      <c r="Q107" s="418"/>
      <c r="R107" s="418"/>
      <c r="S107" s="458"/>
      <c r="T107" s="3"/>
      <c r="U107" s="3"/>
      <c r="V107" s="3"/>
      <c r="W107" s="3"/>
      <c r="X107" s="3"/>
      <c r="Y107" s="3"/>
      <c r="Z107" s="3"/>
      <c r="AA107" s="3"/>
      <c r="AB107" s="3"/>
      <c r="AC107" s="8"/>
      <c r="AD107" s="8"/>
      <c r="AE107" s="8"/>
      <c r="AF107" s="8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s="1" customFormat="1" ht="18">
      <c r="A108" s="108"/>
      <c r="B108" s="155" t="s">
        <v>186</v>
      </c>
      <c r="C108" s="344" t="s">
        <v>187</v>
      </c>
      <c r="D108" s="345"/>
      <c r="E108" s="109">
        <f>E109+E110</f>
        <v>133373.4</v>
      </c>
      <c r="F108" s="110" t="e">
        <f>F109+F110</f>
        <v>#DIV/0!</v>
      </c>
      <c r="G108" s="110">
        <f>H108-E108</f>
        <v>25340.945999999996</v>
      </c>
      <c r="H108" s="346">
        <f>H109+H110</f>
        <v>158714.346</v>
      </c>
      <c r="I108" s="239" t="e">
        <f>H108/$J$6</f>
        <v>#DIV/0!</v>
      </c>
      <c r="J108" s="109">
        <v>0</v>
      </c>
      <c r="K108" s="110" t="e">
        <f>J108/$J$6</f>
        <v>#DIV/0!</v>
      </c>
      <c r="L108" s="110">
        <f>L109+L110</f>
        <v>0</v>
      </c>
      <c r="M108" s="419">
        <f>M109+M110</f>
        <v>0</v>
      </c>
      <c r="N108" s="239" t="e">
        <f>M108/$J$6</f>
        <v>#DIV/0!</v>
      </c>
      <c r="O108" s="247">
        <f>O109+O110</f>
        <v>133373.4</v>
      </c>
      <c r="P108" s="248" t="e">
        <f>P109+P110</f>
        <v>#DIV/0!</v>
      </c>
      <c r="Q108" s="248">
        <f>Q109+Q110</f>
        <v>25340.946</v>
      </c>
      <c r="R108" s="248">
        <f>R109+R110</f>
        <v>158714.34600000002</v>
      </c>
      <c r="S108" s="301" t="e">
        <f>S109+S110</f>
        <v>#DIV/0!</v>
      </c>
      <c r="T108" s="460"/>
      <c r="U108" s="3"/>
      <c r="V108" s="3"/>
      <c r="W108" s="3"/>
      <c r="X108" s="3"/>
      <c r="Y108" s="3"/>
      <c r="Z108" s="3"/>
      <c r="AA108" s="3"/>
      <c r="AB108" s="3"/>
      <c r="AC108" s="8"/>
      <c r="AD108" s="8"/>
      <c r="AE108" s="8"/>
      <c r="AF108" s="8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s="1" customFormat="1" ht="18">
      <c r="A109" s="108"/>
      <c r="B109" s="155"/>
      <c r="C109" s="347" t="s">
        <v>188</v>
      </c>
      <c r="D109" s="348" t="s">
        <v>189</v>
      </c>
      <c r="E109" s="116">
        <f>(E17+E20+E68+E71)*2%</f>
        <v>106698.72</v>
      </c>
      <c r="F109" s="117" t="e">
        <f>E109/$J$6</f>
        <v>#DIV/0!</v>
      </c>
      <c r="G109" s="117">
        <f>E109*19%</f>
        <v>20272.7568</v>
      </c>
      <c r="H109" s="349">
        <f>E109*1.19</f>
        <v>126971.47679999999</v>
      </c>
      <c r="I109" s="243" t="e">
        <f>H109/$J$6</f>
        <v>#DIV/0!</v>
      </c>
      <c r="J109" s="116">
        <v>0</v>
      </c>
      <c r="K109" s="117" t="e">
        <f>J109/$J$6</f>
        <v>#DIV/0!</v>
      </c>
      <c r="L109" s="117">
        <f>J109*19%</f>
        <v>0</v>
      </c>
      <c r="M109" s="420">
        <f>J109+L109</f>
        <v>0</v>
      </c>
      <c r="N109" s="243" t="e">
        <f>M109/$J$6</f>
        <v>#DIV/0!</v>
      </c>
      <c r="O109" s="244">
        <f>E109+J109</f>
        <v>106698.72</v>
      </c>
      <c r="P109" s="245" t="e">
        <f>O109/$J$6</f>
        <v>#DIV/0!</v>
      </c>
      <c r="Q109" s="245">
        <f>O109*19%</f>
        <v>20272.7568</v>
      </c>
      <c r="R109" s="245">
        <f>O109+Q109</f>
        <v>126971.4768</v>
      </c>
      <c r="S109" s="298" t="e">
        <f>R109/$J$6</f>
        <v>#DIV/0!</v>
      </c>
      <c r="T109" s="3"/>
      <c r="U109" s="3"/>
      <c r="V109" s="3"/>
      <c r="W109" s="3"/>
      <c r="X109" s="3"/>
      <c r="Y109" s="3"/>
      <c r="Z109" s="3"/>
      <c r="AA109" s="3"/>
      <c r="AB109" s="3"/>
      <c r="AC109" s="8"/>
      <c r="AD109" s="8"/>
      <c r="AE109" s="8"/>
      <c r="AF109" s="8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s="1" customFormat="1" ht="18">
      <c r="A110" s="108"/>
      <c r="B110" s="155"/>
      <c r="C110" s="347" t="s">
        <v>190</v>
      </c>
      <c r="D110" s="348" t="s">
        <v>191</v>
      </c>
      <c r="E110" s="116">
        <f>(E17+E20+E68+E71)*0.5%</f>
        <v>26674.68</v>
      </c>
      <c r="F110" s="117" t="e">
        <f>E110/$J$6</f>
        <v>#DIV/0!</v>
      </c>
      <c r="G110" s="117">
        <f>E110*19%</f>
        <v>5068.1892</v>
      </c>
      <c r="H110" s="349">
        <f>E110+G110</f>
        <v>31742.8692</v>
      </c>
      <c r="I110" s="243" t="e">
        <f>H110/$J$6</f>
        <v>#DIV/0!</v>
      </c>
      <c r="J110" s="116">
        <v>0</v>
      </c>
      <c r="K110" s="117" t="e">
        <f>J110/$J$6</f>
        <v>#DIV/0!</v>
      </c>
      <c r="L110" s="117">
        <f>J110*19%</f>
        <v>0</v>
      </c>
      <c r="M110" s="420">
        <f>J110+L110</f>
        <v>0</v>
      </c>
      <c r="N110" s="243" t="e">
        <f>M110/$J$6</f>
        <v>#DIV/0!</v>
      </c>
      <c r="O110" s="244">
        <f>R110/1.19</f>
        <v>26674.68</v>
      </c>
      <c r="P110" s="245" t="e">
        <f>O110/$J$6</f>
        <v>#DIV/0!</v>
      </c>
      <c r="Q110" s="245">
        <f>O110*19%</f>
        <v>5068.1892</v>
      </c>
      <c r="R110" s="245">
        <f>M110+H110</f>
        <v>31742.8692</v>
      </c>
      <c r="S110" s="298" t="e">
        <f>R110/$J$6</f>
        <v>#DIV/0!</v>
      </c>
      <c r="T110" s="3"/>
      <c r="U110" s="3"/>
      <c r="V110" s="3"/>
      <c r="W110" s="3"/>
      <c r="X110" s="3"/>
      <c r="Y110" s="3"/>
      <c r="Z110" s="3"/>
      <c r="AA110" s="3"/>
      <c r="AB110" s="3"/>
      <c r="AC110" s="8"/>
      <c r="AD110" s="8"/>
      <c r="AE110" s="8"/>
      <c r="AF110" s="8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s="1" customFormat="1" ht="18">
      <c r="A111" s="108"/>
      <c r="B111" s="155" t="s">
        <v>192</v>
      </c>
      <c r="C111" s="156" t="s">
        <v>193</v>
      </c>
      <c r="D111" s="157"/>
      <c r="E111" s="109">
        <f>E112+E115+E116</f>
        <v>62472.10055999999</v>
      </c>
      <c r="F111" s="110" t="e">
        <f>F112+F115+F116</f>
        <v>#DIV/0!</v>
      </c>
      <c r="G111" s="110">
        <v>0</v>
      </c>
      <c r="H111" s="346">
        <f>H112+H115+H116</f>
        <v>62472.10055999999</v>
      </c>
      <c r="I111" s="239" t="e">
        <f>I112+I115+I116</f>
        <v>#DIV/0!</v>
      </c>
      <c r="J111" s="109">
        <v>0</v>
      </c>
      <c r="K111" s="110" t="e">
        <f>K112+K115+K116</f>
        <v>#DIV/0!</v>
      </c>
      <c r="L111" s="110">
        <f aca="true" t="shared" si="67" ref="L111:L116">M111-J111</f>
        <v>0</v>
      </c>
      <c r="M111" s="419">
        <f>J111</f>
        <v>0</v>
      </c>
      <c r="N111" s="239" t="e">
        <f>M111/$J$6</f>
        <v>#DIV/0!</v>
      </c>
      <c r="O111" s="247">
        <f aca="true" t="shared" si="68" ref="O111:O117">E111+J111</f>
        <v>62472.10055999999</v>
      </c>
      <c r="P111" s="248" t="e">
        <f aca="true" t="shared" si="69" ref="P111:P116">F111+K111</f>
        <v>#DIV/0!</v>
      </c>
      <c r="Q111" s="248">
        <f>G111+L111</f>
        <v>0</v>
      </c>
      <c r="R111" s="248">
        <f>H111+M111</f>
        <v>62472.10055999999</v>
      </c>
      <c r="S111" s="301" t="e">
        <f>I111+N111</f>
        <v>#DIV/0!</v>
      </c>
      <c r="T111" s="3"/>
      <c r="U111" s="3"/>
      <c r="V111" s="3"/>
      <c r="W111" s="3"/>
      <c r="X111" s="3"/>
      <c r="Y111" s="3"/>
      <c r="Z111" s="3"/>
      <c r="AA111" s="3"/>
      <c r="AB111" s="3"/>
      <c r="AC111" s="8"/>
      <c r="AD111" s="8"/>
      <c r="AE111" s="8"/>
      <c r="AF111" s="8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 s="1" customFormat="1" ht="18">
      <c r="A112" s="108"/>
      <c r="B112" s="155"/>
      <c r="C112" s="350" t="s">
        <v>194</v>
      </c>
      <c r="D112" s="157" t="s">
        <v>195</v>
      </c>
      <c r="E112" s="116">
        <f>E113+E114</f>
        <v>32543.109599999996</v>
      </c>
      <c r="F112" s="117" t="e">
        <f aca="true" t="shared" si="70" ref="F112:F118">E112/$J$6</f>
        <v>#DIV/0!</v>
      </c>
      <c r="G112" s="117">
        <f>H112-E112</f>
        <v>0</v>
      </c>
      <c r="H112" s="349">
        <f>H113+H114</f>
        <v>32543.109599999996</v>
      </c>
      <c r="I112" s="243" t="e">
        <f aca="true" t="shared" si="71" ref="I112:I118">H112/$J$6</f>
        <v>#DIV/0!</v>
      </c>
      <c r="J112" s="116">
        <v>0</v>
      </c>
      <c r="K112" s="117" t="e">
        <f>K113+K114</f>
        <v>#DIV/0!</v>
      </c>
      <c r="L112" s="117">
        <f t="shared" si="67"/>
        <v>0</v>
      </c>
      <c r="M112" s="420">
        <f>M113+M114</f>
        <v>0</v>
      </c>
      <c r="N112" s="243" t="e">
        <f>N113+N114</f>
        <v>#DIV/0!</v>
      </c>
      <c r="O112" s="244">
        <f t="shared" si="68"/>
        <v>32543.109599999996</v>
      </c>
      <c r="P112" s="245" t="e">
        <f t="shared" si="69"/>
        <v>#DIV/0!</v>
      </c>
      <c r="Q112" s="245">
        <f>R112-O112</f>
        <v>0</v>
      </c>
      <c r="R112" s="245">
        <f aca="true" t="shared" si="72" ref="R112:R118">M112+H112</f>
        <v>32543.109599999996</v>
      </c>
      <c r="S112" s="298" t="e">
        <f aca="true" t="shared" si="73" ref="S112:S118">R112/$J$6</f>
        <v>#DIV/0!</v>
      </c>
      <c r="T112" s="3"/>
      <c r="U112" s="3"/>
      <c r="V112" s="3"/>
      <c r="W112" s="3"/>
      <c r="X112" s="3"/>
      <c r="Y112" s="3"/>
      <c r="Z112" s="3"/>
      <c r="AA112" s="3"/>
      <c r="AB112" s="3"/>
      <c r="AC112" s="8"/>
      <c r="AD112" s="8"/>
      <c r="AE112" s="8"/>
      <c r="AF112" s="8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 s="1" customFormat="1" ht="18">
      <c r="A113" s="108"/>
      <c r="B113" s="155"/>
      <c r="C113" s="350"/>
      <c r="D113" s="328" t="s">
        <v>196</v>
      </c>
      <c r="E113" s="116">
        <f>0.005*E125</f>
        <v>27208.1736</v>
      </c>
      <c r="F113" s="117" t="e">
        <f t="shared" si="70"/>
        <v>#DIV/0!</v>
      </c>
      <c r="G113" s="117">
        <f>H113-E113</f>
        <v>0</v>
      </c>
      <c r="H113" s="349">
        <f>E113</f>
        <v>27208.1736</v>
      </c>
      <c r="I113" s="243" t="e">
        <f t="shared" si="71"/>
        <v>#DIV/0!</v>
      </c>
      <c r="J113" s="116">
        <v>0</v>
      </c>
      <c r="K113" s="117" t="e">
        <f>J113/$J$6</f>
        <v>#DIV/0!</v>
      </c>
      <c r="L113" s="117">
        <f t="shared" si="67"/>
        <v>0</v>
      </c>
      <c r="M113" s="420">
        <f>J113</f>
        <v>0</v>
      </c>
      <c r="N113" s="243" t="e">
        <f>M113/$J$6</f>
        <v>#DIV/0!</v>
      </c>
      <c r="O113" s="244">
        <f t="shared" si="68"/>
        <v>27208.1736</v>
      </c>
      <c r="P113" s="245" t="e">
        <f t="shared" si="69"/>
        <v>#DIV/0!</v>
      </c>
      <c r="Q113" s="245">
        <f>R113-O113</f>
        <v>0</v>
      </c>
      <c r="R113" s="245">
        <f t="shared" si="72"/>
        <v>27208.1736</v>
      </c>
      <c r="S113" s="298" t="e">
        <f t="shared" si="73"/>
        <v>#DIV/0!</v>
      </c>
      <c r="T113" s="3"/>
      <c r="U113" s="3"/>
      <c r="V113" s="3"/>
      <c r="W113" s="3"/>
      <c r="X113" s="3"/>
      <c r="Y113" s="3"/>
      <c r="Z113" s="3"/>
      <c r="AA113" s="3"/>
      <c r="AB113" s="3"/>
      <c r="AC113" s="8"/>
      <c r="AD113" s="8"/>
      <c r="AE113" s="8"/>
      <c r="AF113" s="8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 t="s">
        <v>197</v>
      </c>
      <c r="AU113" s="3"/>
      <c r="AV113" s="3"/>
    </row>
    <row r="114" spans="1:48" s="1" customFormat="1" ht="18">
      <c r="A114" s="108"/>
      <c r="B114" s="155"/>
      <c r="C114" s="350"/>
      <c r="D114" s="328" t="s">
        <v>198</v>
      </c>
      <c r="E114" s="116">
        <f>0.001*(E68+E71+E17)</f>
        <v>5334.936</v>
      </c>
      <c r="F114" s="117" t="e">
        <f t="shared" si="70"/>
        <v>#DIV/0!</v>
      </c>
      <c r="G114" s="117">
        <f>H114-E114</f>
        <v>0</v>
      </c>
      <c r="H114" s="349">
        <f>E114</f>
        <v>5334.936</v>
      </c>
      <c r="I114" s="243" t="e">
        <f t="shared" si="71"/>
        <v>#DIV/0!</v>
      </c>
      <c r="J114" s="116">
        <v>0</v>
      </c>
      <c r="K114" s="117" t="e">
        <f>J114/$J$6</f>
        <v>#DIV/0!</v>
      </c>
      <c r="L114" s="117">
        <f t="shared" si="67"/>
        <v>0</v>
      </c>
      <c r="M114" s="420">
        <f>J114</f>
        <v>0</v>
      </c>
      <c r="N114" s="243" t="e">
        <f>M114/$J$6</f>
        <v>#DIV/0!</v>
      </c>
      <c r="O114" s="244">
        <f t="shared" si="68"/>
        <v>5334.936</v>
      </c>
      <c r="P114" s="245" t="e">
        <f t="shared" si="69"/>
        <v>#DIV/0!</v>
      </c>
      <c r="Q114" s="245">
        <f>R114-O114</f>
        <v>0</v>
      </c>
      <c r="R114" s="245">
        <f t="shared" si="72"/>
        <v>5334.936</v>
      </c>
      <c r="S114" s="298" t="e">
        <f t="shared" si="73"/>
        <v>#DIV/0!</v>
      </c>
      <c r="T114" s="3"/>
      <c r="U114" s="3"/>
      <c r="V114" s="3"/>
      <c r="W114" s="3"/>
      <c r="X114" s="3"/>
      <c r="Y114" s="3"/>
      <c r="Z114" s="3"/>
      <c r="AA114" s="3"/>
      <c r="AB114" s="3"/>
      <c r="AC114" s="8"/>
      <c r="AD114" s="8"/>
      <c r="AE114" s="8"/>
      <c r="AF114" s="8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 s="1" customFormat="1" ht="18">
      <c r="A115" s="108"/>
      <c r="B115" s="155"/>
      <c r="C115" s="350" t="s">
        <v>199</v>
      </c>
      <c r="D115" s="328" t="s">
        <v>200</v>
      </c>
      <c r="E115" s="116">
        <f>0.005*E125</f>
        <v>27208.1736</v>
      </c>
      <c r="F115" s="117" t="e">
        <f t="shared" si="70"/>
        <v>#DIV/0!</v>
      </c>
      <c r="G115" s="117">
        <f>H115-E115</f>
        <v>0</v>
      </c>
      <c r="H115" s="349">
        <f>E115</f>
        <v>27208.1736</v>
      </c>
      <c r="I115" s="243" t="e">
        <f t="shared" si="71"/>
        <v>#DIV/0!</v>
      </c>
      <c r="J115" s="116">
        <v>0</v>
      </c>
      <c r="K115" s="117" t="e">
        <f>J115/$J$6</f>
        <v>#DIV/0!</v>
      </c>
      <c r="L115" s="117">
        <f t="shared" si="67"/>
        <v>0</v>
      </c>
      <c r="M115" s="420">
        <f>J115</f>
        <v>0</v>
      </c>
      <c r="N115" s="243" t="e">
        <f>M115/$J$6</f>
        <v>#DIV/0!</v>
      </c>
      <c r="O115" s="244">
        <f t="shared" si="68"/>
        <v>27208.1736</v>
      </c>
      <c r="P115" s="245" t="e">
        <f t="shared" si="69"/>
        <v>#DIV/0!</v>
      </c>
      <c r="Q115" s="245">
        <f>R115-O115</f>
        <v>0</v>
      </c>
      <c r="R115" s="245">
        <f t="shared" si="72"/>
        <v>27208.1736</v>
      </c>
      <c r="S115" s="298" t="e">
        <f t="shared" si="73"/>
        <v>#DIV/0!</v>
      </c>
      <c r="T115" s="3"/>
      <c r="U115" s="3"/>
      <c r="V115" s="3"/>
      <c r="W115" s="3"/>
      <c r="X115" s="3"/>
      <c r="Y115" s="3"/>
      <c r="Z115" s="3"/>
      <c r="AA115" s="3"/>
      <c r="AB115" s="3"/>
      <c r="AC115" s="8"/>
      <c r="AD115" s="8"/>
      <c r="AE115" s="8"/>
      <c r="AF115" s="8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 s="1" customFormat="1" ht="18">
      <c r="A116" s="108"/>
      <c r="B116" s="155"/>
      <c r="C116" s="350" t="s">
        <v>201</v>
      </c>
      <c r="D116" s="328" t="s">
        <v>202</v>
      </c>
      <c r="E116" s="116">
        <f>E125*0.05%</f>
        <v>2720.81736</v>
      </c>
      <c r="F116" s="117" t="e">
        <f t="shared" si="70"/>
        <v>#DIV/0!</v>
      </c>
      <c r="G116" s="117">
        <v>0</v>
      </c>
      <c r="H116" s="349">
        <f>E116</f>
        <v>2720.81736</v>
      </c>
      <c r="I116" s="243" t="e">
        <f t="shared" si="71"/>
        <v>#DIV/0!</v>
      </c>
      <c r="J116" s="116">
        <v>0</v>
      </c>
      <c r="K116" s="117" t="e">
        <f>J116/$J$6</f>
        <v>#DIV/0!</v>
      </c>
      <c r="L116" s="117">
        <f t="shared" si="67"/>
        <v>0</v>
      </c>
      <c r="M116" s="420">
        <f>J116</f>
        <v>0</v>
      </c>
      <c r="N116" s="243" t="e">
        <f>M116/$J$6</f>
        <v>#DIV/0!</v>
      </c>
      <c r="O116" s="244">
        <f t="shared" si="68"/>
        <v>2720.81736</v>
      </c>
      <c r="P116" s="245" t="e">
        <f t="shared" si="69"/>
        <v>#DIV/0!</v>
      </c>
      <c r="Q116" s="245">
        <v>0</v>
      </c>
      <c r="R116" s="245">
        <f t="shared" si="72"/>
        <v>2720.81736</v>
      </c>
      <c r="S116" s="298" t="e">
        <f t="shared" si="73"/>
        <v>#DIV/0!</v>
      </c>
      <c r="T116" s="3"/>
      <c r="U116" s="3"/>
      <c r="V116" s="3"/>
      <c r="W116" s="3"/>
      <c r="X116" s="3"/>
      <c r="Y116" s="3"/>
      <c r="Z116" s="3"/>
      <c r="AA116" s="3"/>
      <c r="AB116" s="3"/>
      <c r="AC116" s="8"/>
      <c r="AD116" s="8"/>
      <c r="AE116" s="8"/>
      <c r="AF116" s="8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 s="1" customFormat="1" ht="18">
      <c r="A117" s="108"/>
      <c r="B117" s="155" t="s">
        <v>203</v>
      </c>
      <c r="C117" s="156" t="s">
        <v>204</v>
      </c>
      <c r="D117" s="157"/>
      <c r="E117" s="109">
        <f>(E14+E15+E16+E20+E29+E40+E106)*10%</f>
        <v>682930.00872</v>
      </c>
      <c r="F117" s="110" t="e">
        <f t="shared" si="70"/>
        <v>#DIV/0!</v>
      </c>
      <c r="G117" s="110">
        <f>E117*19%</f>
        <v>129756.70165680001</v>
      </c>
      <c r="H117" s="346">
        <f>E117+G117</f>
        <v>812686.7103768</v>
      </c>
      <c r="I117" s="239" t="e">
        <f t="shared" si="71"/>
        <v>#DIV/0!</v>
      </c>
      <c r="J117" s="109">
        <v>0</v>
      </c>
      <c r="K117" s="110" t="e">
        <f>J117/$J$6</f>
        <v>#DIV/0!</v>
      </c>
      <c r="L117" s="110">
        <f>J117*19%</f>
        <v>0</v>
      </c>
      <c r="M117" s="419">
        <f>J117+L117</f>
        <v>0</v>
      </c>
      <c r="N117" s="239" t="e">
        <f>M117/$J$6</f>
        <v>#DIV/0!</v>
      </c>
      <c r="O117" s="247">
        <f t="shared" si="68"/>
        <v>682930.00872</v>
      </c>
      <c r="P117" s="248" t="e">
        <f>O117/$J$6</f>
        <v>#DIV/0!</v>
      </c>
      <c r="Q117" s="248">
        <f>G117+L117</f>
        <v>129756.70165680001</v>
      </c>
      <c r="R117" s="248">
        <f>O117+Q117</f>
        <v>812686.7103768</v>
      </c>
      <c r="S117" s="301" t="e">
        <f t="shared" si="73"/>
        <v>#DIV/0!</v>
      </c>
      <c r="T117" s="3"/>
      <c r="U117" s="3"/>
      <c r="V117" s="3"/>
      <c r="W117" s="3"/>
      <c r="X117" s="3"/>
      <c r="Y117" s="3"/>
      <c r="Z117" s="3"/>
      <c r="AA117" s="3"/>
      <c r="AB117" s="3"/>
      <c r="AC117" s="8"/>
      <c r="AD117" s="8"/>
      <c r="AE117" s="8"/>
      <c r="AF117" s="8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 s="1" customFormat="1" ht="18.75">
      <c r="A118" s="108"/>
      <c r="B118" s="113" t="s">
        <v>205</v>
      </c>
      <c r="C118" s="351" t="s">
        <v>206</v>
      </c>
      <c r="D118" s="352"/>
      <c r="E118" s="337">
        <f>8%*(E17+E20+E33+E34+E35+E40+E106+E108+E117)</f>
        <v>611648.2796736001</v>
      </c>
      <c r="F118" s="338" t="e">
        <f t="shared" si="70"/>
        <v>#DIV/0!</v>
      </c>
      <c r="G118" s="338">
        <f>E118*19%</f>
        <v>116213.17313798402</v>
      </c>
      <c r="H118" s="353">
        <f>E118+G118</f>
        <v>727861.4528115841</v>
      </c>
      <c r="I118" s="412" t="e">
        <f t="shared" si="71"/>
        <v>#DIV/0!</v>
      </c>
      <c r="J118" s="337">
        <v>0</v>
      </c>
      <c r="K118" s="338">
        <v>0</v>
      </c>
      <c r="L118" s="338">
        <v>0</v>
      </c>
      <c r="M118" s="421">
        <v>0</v>
      </c>
      <c r="N118" s="412">
        <v>0</v>
      </c>
      <c r="O118" s="422">
        <f>E118</f>
        <v>611648.2796736001</v>
      </c>
      <c r="P118" s="423" t="e">
        <f>O118/$J$6</f>
        <v>#DIV/0!</v>
      </c>
      <c r="Q118" s="423">
        <f>O118*19%</f>
        <v>116213.17313798402</v>
      </c>
      <c r="R118" s="423">
        <f t="shared" si="72"/>
        <v>727861.4528115841</v>
      </c>
      <c r="S118" s="301" t="e">
        <f t="shared" si="73"/>
        <v>#DIV/0!</v>
      </c>
      <c r="T118" s="3"/>
      <c r="U118" s="3"/>
      <c r="V118" s="3"/>
      <c r="W118" s="3"/>
      <c r="X118" s="3"/>
      <c r="Y118" s="3"/>
      <c r="Z118" s="3"/>
      <c r="AA118" s="3"/>
      <c r="AB118" s="3"/>
      <c r="AC118" s="8"/>
      <c r="AD118" s="8"/>
      <c r="AE118" s="8"/>
      <c r="AF118" s="8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 s="1" customFormat="1" ht="18.75">
      <c r="A119" s="108"/>
      <c r="B119" s="354"/>
      <c r="C119" s="144" t="s">
        <v>207</v>
      </c>
      <c r="D119" s="145"/>
      <c r="E119" s="340">
        <f>E108+E111+E117+E118</f>
        <v>1490423.7889536</v>
      </c>
      <c r="F119" s="341" t="e">
        <f>F108+F111+F117+F118</f>
        <v>#DIV/0!</v>
      </c>
      <c r="G119" s="341">
        <f>G108+G111+G117+G118</f>
        <v>271310.820794784</v>
      </c>
      <c r="H119" s="355">
        <f>H108+H111+H117+H118</f>
        <v>1761734.609748384</v>
      </c>
      <c r="I119" s="413" t="e">
        <f>I108+I111+I117+I118</f>
        <v>#DIV/0!</v>
      </c>
      <c r="J119" s="340">
        <f>(J108+J111+J117)</f>
        <v>0</v>
      </c>
      <c r="K119" s="341" t="e">
        <f>K108+K111+K117</f>
        <v>#DIV/0!</v>
      </c>
      <c r="L119" s="341">
        <f>L108+L117</f>
        <v>0</v>
      </c>
      <c r="M119" s="424">
        <f>M108+M111+M117</f>
        <v>0</v>
      </c>
      <c r="N119" s="413" t="e">
        <f>N117+N111+N108</f>
        <v>#DIV/0!</v>
      </c>
      <c r="O119" s="265">
        <f>O108+O111+O117+O118</f>
        <v>1490423.7889536</v>
      </c>
      <c r="P119" s="266" t="e">
        <f>P108+P111+P117+P118</f>
        <v>#DIV/0!</v>
      </c>
      <c r="Q119" s="266">
        <f>Q108+Q111+Q117+Q118</f>
        <v>271310.82079478406</v>
      </c>
      <c r="R119" s="304">
        <f>R108+R111+R117+R118</f>
        <v>1761734.6097483842</v>
      </c>
      <c r="S119" s="305" t="e">
        <f>S108+S111+S117+S118</f>
        <v>#DIV/0!</v>
      </c>
      <c r="T119" s="3"/>
      <c r="U119" s="461"/>
      <c r="V119" s="3"/>
      <c r="W119" s="3"/>
      <c r="X119" s="3"/>
      <c r="Y119" s="3"/>
      <c r="Z119" s="3"/>
      <c r="AA119" s="3"/>
      <c r="AB119" s="3"/>
      <c r="AC119" s="8"/>
      <c r="AD119" s="8"/>
      <c r="AE119" s="8"/>
      <c r="AF119" s="8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 s="1" customFormat="1" ht="18.75">
      <c r="A120" s="108"/>
      <c r="B120" s="356"/>
      <c r="C120" s="357" t="s">
        <v>208</v>
      </c>
      <c r="D120" s="357"/>
      <c r="E120" s="358"/>
      <c r="F120" s="358"/>
      <c r="G120" s="358"/>
      <c r="H120" s="358"/>
      <c r="I120" s="425"/>
      <c r="J120" s="426"/>
      <c r="K120" s="427"/>
      <c r="L120" s="427"/>
      <c r="M120" s="428"/>
      <c r="N120" s="429"/>
      <c r="O120" s="430"/>
      <c r="P120" s="431"/>
      <c r="Q120" s="431"/>
      <c r="R120" s="431"/>
      <c r="S120" s="458"/>
      <c r="T120" s="3"/>
      <c r="U120" s="3"/>
      <c r="V120" s="3"/>
      <c r="W120" s="3"/>
      <c r="X120" s="3"/>
      <c r="Y120" s="3"/>
      <c r="Z120" s="3"/>
      <c r="AA120" s="3"/>
      <c r="AB120" s="3"/>
      <c r="AC120" s="8"/>
      <c r="AD120" s="8"/>
      <c r="AE120" s="8"/>
      <c r="AF120" s="8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 s="1" customFormat="1" ht="18">
      <c r="A121" s="108"/>
      <c r="B121" s="359" t="s">
        <v>209</v>
      </c>
      <c r="C121" s="360" t="s">
        <v>210</v>
      </c>
      <c r="D121" s="137"/>
      <c r="E121" s="361">
        <f>H121/N6</f>
        <v>0</v>
      </c>
      <c r="F121" s="362" t="e">
        <f>E121/$J$6</f>
        <v>#DIV/0!</v>
      </c>
      <c r="G121" s="362">
        <f>H121-E121</f>
        <v>0</v>
      </c>
      <c r="H121" s="363">
        <v>0</v>
      </c>
      <c r="I121" s="243" t="e">
        <f>H121/$J$6</f>
        <v>#DIV/0!</v>
      </c>
      <c r="J121" s="361">
        <v>0</v>
      </c>
      <c r="K121" s="362" t="e">
        <f>J121/$J$6</f>
        <v>#DIV/0!</v>
      </c>
      <c r="L121" s="362">
        <f>J121*19%</f>
        <v>0</v>
      </c>
      <c r="M121" s="432">
        <f>J121+L121</f>
        <v>0</v>
      </c>
      <c r="N121" s="243" t="e">
        <f>M121/$J$6</f>
        <v>#DIV/0!</v>
      </c>
      <c r="O121" s="433">
        <f aca="true" t="shared" si="74" ref="O121:S124">J121+E121</f>
        <v>0</v>
      </c>
      <c r="P121" s="434" t="e">
        <f t="shared" si="74"/>
        <v>#DIV/0!</v>
      </c>
      <c r="Q121" s="434">
        <f t="shared" si="74"/>
        <v>0</v>
      </c>
      <c r="R121" s="462">
        <f t="shared" si="74"/>
        <v>0</v>
      </c>
      <c r="S121" s="463" t="e">
        <f t="shared" si="74"/>
        <v>#DIV/0!</v>
      </c>
      <c r="T121" s="3"/>
      <c r="U121" s="3"/>
      <c r="V121" s="3"/>
      <c r="W121" s="3"/>
      <c r="X121" s="3"/>
      <c r="Y121" s="3"/>
      <c r="Z121" s="3"/>
      <c r="AA121" s="3"/>
      <c r="AB121" s="3"/>
      <c r="AC121" s="8"/>
      <c r="AD121" s="8"/>
      <c r="AE121" s="8"/>
      <c r="AF121" s="8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 s="1" customFormat="1" ht="18">
      <c r="A122" s="108"/>
      <c r="B122" s="359" t="s">
        <v>211</v>
      </c>
      <c r="C122" s="360" t="s">
        <v>212</v>
      </c>
      <c r="D122" s="137"/>
      <c r="E122" s="116">
        <f>H122/N6</f>
        <v>0</v>
      </c>
      <c r="F122" s="117" t="e">
        <f>E122/$J$6</f>
        <v>#DIV/0!</v>
      </c>
      <c r="G122" s="117">
        <f>H122-E122</f>
        <v>0</v>
      </c>
      <c r="H122" s="118">
        <v>0</v>
      </c>
      <c r="I122" s="243" t="e">
        <f>H122/$J$6</f>
        <v>#DIV/0!</v>
      </c>
      <c r="J122" s="116">
        <v>0</v>
      </c>
      <c r="K122" s="117" t="e">
        <f>J122/$J$6</f>
        <v>#DIV/0!</v>
      </c>
      <c r="L122" s="117">
        <f>J122*19%</f>
        <v>0</v>
      </c>
      <c r="M122" s="435">
        <f>J122+L122</f>
        <v>0</v>
      </c>
      <c r="N122" s="243" t="e">
        <f>M122/$J$6</f>
        <v>#DIV/0!</v>
      </c>
      <c r="O122" s="244">
        <f t="shared" si="74"/>
        <v>0</v>
      </c>
      <c r="P122" s="245" t="e">
        <f t="shared" si="74"/>
        <v>#DIV/0!</v>
      </c>
      <c r="Q122" s="245">
        <f t="shared" si="74"/>
        <v>0</v>
      </c>
      <c r="R122" s="298">
        <f t="shared" si="74"/>
        <v>0</v>
      </c>
      <c r="S122" s="463" t="e">
        <f t="shared" si="74"/>
        <v>#DIV/0!</v>
      </c>
      <c r="T122" s="3"/>
      <c r="U122" s="3"/>
      <c r="V122" s="3"/>
      <c r="W122" s="3"/>
      <c r="X122" s="3"/>
      <c r="Y122" s="3"/>
      <c r="Z122" s="3"/>
      <c r="AA122" s="3"/>
      <c r="AB122" s="3"/>
      <c r="AC122" s="8"/>
      <c r="AD122" s="8"/>
      <c r="AE122" s="8"/>
      <c r="AF122" s="8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32" s="1" customFormat="1" ht="18.75">
      <c r="A123" s="108"/>
      <c r="B123" s="134"/>
      <c r="C123" s="351" t="s">
        <v>213</v>
      </c>
      <c r="D123" s="352"/>
      <c r="E123" s="337">
        <f aca="true" t="shared" si="75" ref="E123:N123">E121+E122</f>
        <v>0</v>
      </c>
      <c r="F123" s="338" t="e">
        <f t="shared" si="75"/>
        <v>#DIV/0!</v>
      </c>
      <c r="G123" s="338">
        <f t="shared" si="75"/>
        <v>0</v>
      </c>
      <c r="H123" s="339">
        <f t="shared" si="75"/>
        <v>0</v>
      </c>
      <c r="I123" s="412" t="e">
        <f t="shared" si="75"/>
        <v>#DIV/0!</v>
      </c>
      <c r="J123" s="337">
        <f t="shared" si="75"/>
        <v>0</v>
      </c>
      <c r="K123" s="338" t="e">
        <f t="shared" si="75"/>
        <v>#DIV/0!</v>
      </c>
      <c r="L123" s="338">
        <f t="shared" si="75"/>
        <v>0</v>
      </c>
      <c r="M123" s="436">
        <f>J123+L123</f>
        <v>0</v>
      </c>
      <c r="N123" s="412" t="e">
        <f t="shared" si="75"/>
        <v>#DIV/0!</v>
      </c>
      <c r="O123" s="422">
        <f t="shared" si="74"/>
        <v>0</v>
      </c>
      <c r="P123" s="423" t="e">
        <f t="shared" si="74"/>
        <v>#DIV/0!</v>
      </c>
      <c r="Q123" s="423">
        <f t="shared" si="74"/>
        <v>0</v>
      </c>
      <c r="R123" s="339">
        <f t="shared" si="74"/>
        <v>0</v>
      </c>
      <c r="S123" s="464" t="e">
        <f t="shared" si="74"/>
        <v>#DIV/0!</v>
      </c>
      <c r="T123" s="3"/>
      <c r="U123" s="3"/>
      <c r="V123" s="3"/>
      <c r="W123" s="3"/>
      <c r="X123" s="3"/>
      <c r="Y123" s="3"/>
      <c r="Z123" s="3"/>
      <c r="AA123" s="3"/>
      <c r="AB123" s="3"/>
      <c r="AC123" s="8"/>
      <c r="AD123" s="8"/>
      <c r="AE123" s="8"/>
      <c r="AF123" s="8"/>
    </row>
    <row r="124" spans="1:32" s="1" customFormat="1" ht="18.75">
      <c r="A124" s="108"/>
      <c r="B124" s="364"/>
      <c r="C124" s="365" t="s">
        <v>214</v>
      </c>
      <c r="D124" s="366"/>
      <c r="E124" s="367">
        <f>E17+E20+E45+E106+E119</f>
        <v>8347723.8761535995</v>
      </c>
      <c r="F124" s="368" t="e">
        <f>F119+F106+F45+F20+F17</f>
        <v>#DIV/0!</v>
      </c>
      <c r="G124" s="368">
        <f>G119+G106+G45+G20+G17</f>
        <v>1574197.8373627842</v>
      </c>
      <c r="H124" s="369">
        <f>H17+H20+H45+H106+H119+H123</f>
        <v>9921921.713516384</v>
      </c>
      <c r="I124" s="437" t="e">
        <f>I17+I20+I45+I106+I119+I123</f>
        <v>#DIV/0!</v>
      </c>
      <c r="J124" s="367">
        <f>J17+J20+J45+J106+J119+J123</f>
        <v>666565</v>
      </c>
      <c r="K124" s="368" t="e">
        <f>K17+K20+K45+K106+K119+K123</f>
        <v>#DIV/0!</v>
      </c>
      <c r="L124" s="368">
        <f>L119+L106+L45+L20+L17</f>
        <v>126647.35</v>
      </c>
      <c r="M124" s="438">
        <f>M17+M20+M45+M106+M119+M123</f>
        <v>793212.3500000001</v>
      </c>
      <c r="N124" s="437" t="e">
        <f>N17+N20+N45+N106+N119+N123</f>
        <v>#DIV/0!</v>
      </c>
      <c r="O124" s="439">
        <f t="shared" si="74"/>
        <v>9014288.8761536</v>
      </c>
      <c r="P124" s="440" t="e">
        <f t="shared" si="74"/>
        <v>#DIV/0!</v>
      </c>
      <c r="Q124" s="440">
        <f>L124+G124</f>
        <v>1700845.1873627843</v>
      </c>
      <c r="R124" s="465">
        <f>M124+H124+0.01</f>
        <v>10715134.073516384</v>
      </c>
      <c r="S124" s="305" t="e">
        <f t="shared" si="74"/>
        <v>#DIV/0!</v>
      </c>
      <c r="T124" s="3"/>
      <c r="U124" s="461"/>
      <c r="V124" s="3"/>
      <c r="W124" s="3"/>
      <c r="X124" s="3"/>
      <c r="Y124" s="3"/>
      <c r="Z124" s="3"/>
      <c r="AA124" s="3"/>
      <c r="AB124" s="3"/>
      <c r="AC124" s="8"/>
      <c r="AD124" s="8"/>
      <c r="AE124" s="8"/>
      <c r="AF124" s="8"/>
    </row>
    <row r="125" spans="1:28" s="1" customFormat="1" ht="18.75">
      <c r="A125" s="108"/>
      <c r="B125" s="370"/>
      <c r="C125" s="371" t="s">
        <v>215</v>
      </c>
      <c r="D125" s="372"/>
      <c r="E125" s="373">
        <f>E14+E15+E16+E20+E68+E71+E109</f>
        <v>5441634.72</v>
      </c>
      <c r="F125" s="374" t="e">
        <f>E125/$J$6</f>
        <v>#DIV/0!</v>
      </c>
      <c r="G125" s="374">
        <f>E125*19%</f>
        <v>1033910.5967999999</v>
      </c>
      <c r="H125" s="375">
        <f>H17+H20+H68+H71+H109</f>
        <v>6475545.3168</v>
      </c>
      <c r="I125" s="441" t="e">
        <f>H125/$J$6</f>
        <v>#DIV/0!</v>
      </c>
      <c r="J125" s="373">
        <f>J14+J15+J16+J20+J68+J71+J109</f>
        <v>543420</v>
      </c>
      <c r="K125" s="374" t="e">
        <f>J125/$J$6</f>
        <v>#DIV/0!</v>
      </c>
      <c r="L125" s="374">
        <f>L17+L20+L68+L71+L109</f>
        <v>103249.8</v>
      </c>
      <c r="M125" s="442">
        <f>J125+L125</f>
        <v>646669.8</v>
      </c>
      <c r="N125" s="441" t="e">
        <f>M125/$J$6</f>
        <v>#DIV/0!</v>
      </c>
      <c r="O125" s="443">
        <f>J125+E125</f>
        <v>5985054.72</v>
      </c>
      <c r="P125" s="444" t="e">
        <f>K125+F125</f>
        <v>#DIV/0!</v>
      </c>
      <c r="Q125" s="444">
        <f>L125+G125</f>
        <v>1137160.3968</v>
      </c>
      <c r="R125" s="466">
        <f>M125+H125</f>
        <v>7122215.1168</v>
      </c>
      <c r="S125" s="467" t="e">
        <f>R125/$J$6</f>
        <v>#DIV/0!</v>
      </c>
      <c r="T125" s="3"/>
      <c r="U125" s="3"/>
      <c r="V125" s="3"/>
      <c r="W125" s="3"/>
      <c r="X125" s="3"/>
      <c r="Y125" s="3"/>
      <c r="Z125" s="3"/>
      <c r="AA125" s="3"/>
      <c r="AB125" s="3"/>
    </row>
    <row r="126" spans="1:28" s="1" customFormat="1" ht="24.75" customHeight="1">
      <c r="A126" s="108"/>
      <c r="B126" s="376"/>
      <c r="C126" s="377"/>
      <c r="D126" s="377"/>
      <c r="E126" s="378"/>
      <c r="F126" s="378"/>
      <c r="G126" s="378"/>
      <c r="H126" s="378"/>
      <c r="I126" s="378"/>
      <c r="J126" s="378"/>
      <c r="K126" s="378"/>
      <c r="L126" s="378"/>
      <c r="M126" s="445"/>
      <c r="N126" s="378"/>
      <c r="O126" s="446"/>
      <c r="P126" s="446"/>
      <c r="Q126" s="446"/>
      <c r="R126" s="446"/>
      <c r="S126" s="468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s="12" customFormat="1" ht="19.5" customHeight="1">
      <c r="A127" s="108"/>
      <c r="B127" s="379"/>
      <c r="C127" s="379"/>
      <c r="D127" s="380"/>
      <c r="E127" s="381"/>
      <c r="F127" s="382"/>
      <c r="G127" s="382"/>
      <c r="H127" s="382"/>
      <c r="I127" s="447"/>
      <c r="J127" s="448"/>
      <c r="K127" s="449"/>
      <c r="L127" s="450"/>
      <c r="M127" s="450"/>
      <c r="N127" s="450"/>
      <c r="O127" s="450"/>
      <c r="P127" s="448"/>
      <c r="Q127" s="450"/>
      <c r="R127" s="450"/>
      <c r="S127" s="450"/>
      <c r="T127" s="469"/>
      <c r="U127" s="469"/>
      <c r="V127" s="469"/>
      <c r="W127" s="469"/>
      <c r="X127" s="469"/>
      <c r="Y127" s="469"/>
      <c r="Z127" s="469"/>
      <c r="AA127" s="469"/>
      <c r="AB127" s="469"/>
    </row>
    <row r="128" spans="1:28" s="12" customFormat="1" ht="19.5" customHeight="1">
      <c r="A128" s="383"/>
      <c r="B128" s="384"/>
      <c r="C128" s="384"/>
      <c r="D128" s="385" t="s">
        <v>216</v>
      </c>
      <c r="E128" s="386" t="s">
        <v>217</v>
      </c>
      <c r="F128" s="386"/>
      <c r="G128" s="386"/>
      <c r="H128" s="386"/>
      <c r="I128" s="386"/>
      <c r="J128" s="386"/>
      <c r="K128" s="451"/>
      <c r="L128" s="386"/>
      <c r="M128" s="386"/>
      <c r="N128" s="386"/>
      <c r="O128" s="386"/>
      <c r="P128" s="448"/>
      <c r="Q128" s="386"/>
      <c r="R128" s="386"/>
      <c r="S128" s="386"/>
      <c r="T128" s="469"/>
      <c r="U128" s="469"/>
      <c r="V128" s="469"/>
      <c r="W128" s="469"/>
      <c r="X128" s="469"/>
      <c r="Y128" s="469"/>
      <c r="Z128" s="469"/>
      <c r="AA128" s="469"/>
      <c r="AB128" s="469"/>
    </row>
    <row r="129" spans="1:28" s="12" customFormat="1" ht="19.5" customHeight="1">
      <c r="A129" s="384"/>
      <c r="B129" s="384"/>
      <c r="C129" s="384"/>
      <c r="D129" s="385" t="s">
        <v>218</v>
      </c>
      <c r="E129" s="470"/>
      <c r="F129" s="470"/>
      <c r="G129" s="386" t="s">
        <v>219</v>
      </c>
      <c r="H129" s="386"/>
      <c r="I129" s="470"/>
      <c r="J129" s="386"/>
      <c r="K129" s="386"/>
      <c r="L129" s="386"/>
      <c r="M129" s="386"/>
      <c r="N129" s="386"/>
      <c r="O129" s="386"/>
      <c r="P129" s="448"/>
      <c r="Q129" s="386"/>
      <c r="R129" s="386"/>
      <c r="S129" s="386"/>
      <c r="T129" s="469"/>
      <c r="U129" s="469"/>
      <c r="V129" s="469"/>
      <c r="W129" s="469"/>
      <c r="X129" s="469"/>
      <c r="Y129" s="469"/>
      <c r="Z129" s="469"/>
      <c r="AA129" s="469"/>
      <c r="AB129" s="469"/>
    </row>
    <row r="130" spans="1:28" s="12" customFormat="1" ht="19.5" customHeight="1">
      <c r="A130" s="471"/>
      <c r="B130" s="384"/>
      <c r="C130" s="384"/>
      <c r="D130" s="385"/>
      <c r="E130" s="470"/>
      <c r="F130" s="472"/>
      <c r="G130" s="386"/>
      <c r="H130" s="386"/>
      <c r="I130" s="480"/>
      <c r="J130" s="472"/>
      <c r="K130" s="386"/>
      <c r="L130" s="470"/>
      <c r="M130" s="470"/>
      <c r="N130" s="448"/>
      <c r="O130" s="448"/>
      <c r="P130" s="448"/>
      <c r="Q130" s="470"/>
      <c r="R130" s="470"/>
      <c r="S130" s="448"/>
      <c r="T130" s="469"/>
      <c r="U130" s="469"/>
      <c r="V130" s="469"/>
      <c r="W130" s="469"/>
      <c r="X130" s="469"/>
      <c r="Y130" s="469"/>
      <c r="Z130" s="469"/>
      <c r="AA130" s="469"/>
      <c r="AB130" s="469"/>
    </row>
    <row r="131" spans="1:28" s="12" customFormat="1" ht="18">
      <c r="A131" s="471"/>
      <c r="B131" s="384"/>
      <c r="C131" s="384"/>
      <c r="D131" s="385"/>
      <c r="E131" s="470"/>
      <c r="F131" s="472"/>
      <c r="G131" s="472"/>
      <c r="H131" s="472"/>
      <c r="I131" s="472"/>
      <c r="J131" s="472"/>
      <c r="K131" s="472"/>
      <c r="L131" s="386"/>
      <c r="M131" s="386"/>
      <c r="N131" s="386"/>
      <c r="O131" s="386"/>
      <c r="P131" s="448"/>
      <c r="Q131" s="386"/>
      <c r="R131" s="386"/>
      <c r="S131" s="386"/>
      <c r="T131" s="469"/>
      <c r="U131" s="469"/>
      <c r="V131" s="469"/>
      <c r="W131" s="469"/>
      <c r="X131" s="469"/>
      <c r="Y131" s="469"/>
      <c r="Z131" s="469"/>
      <c r="AA131" s="469"/>
      <c r="AB131" s="469"/>
    </row>
    <row r="132" spans="1:28" s="12" customFormat="1" ht="18">
      <c r="A132" s="471"/>
      <c r="B132" s="471"/>
      <c r="C132" s="471"/>
      <c r="D132" s="473"/>
      <c r="E132" s="472"/>
      <c r="F132" s="472"/>
      <c r="G132" s="472"/>
      <c r="H132" s="472"/>
      <c r="I132" s="472"/>
      <c r="J132" s="472"/>
      <c r="K132" s="472"/>
      <c r="L132" s="450"/>
      <c r="M132" s="450"/>
      <c r="N132" s="450"/>
      <c r="O132" s="450"/>
      <c r="P132" s="448"/>
      <c r="Q132" s="450"/>
      <c r="R132" s="450"/>
      <c r="S132" s="450"/>
      <c r="T132" s="469"/>
      <c r="U132" s="469"/>
      <c r="V132" s="469"/>
      <c r="W132" s="469"/>
      <c r="X132" s="469"/>
      <c r="Y132" s="469"/>
      <c r="Z132" s="469"/>
      <c r="AA132" s="469"/>
      <c r="AB132" s="469"/>
    </row>
    <row r="133" spans="1:28" s="12" customFormat="1" ht="18">
      <c r="A133" s="471"/>
      <c r="B133" s="471"/>
      <c r="C133" s="471"/>
      <c r="D133" s="473"/>
      <c r="E133" s="472"/>
      <c r="F133" s="472"/>
      <c r="G133" s="472"/>
      <c r="H133" s="472"/>
      <c r="I133" s="472"/>
      <c r="J133" s="472"/>
      <c r="K133" s="472"/>
      <c r="L133" s="450"/>
      <c r="M133" s="450"/>
      <c r="N133" s="450"/>
      <c r="O133" s="450"/>
      <c r="P133" s="448"/>
      <c r="Q133" s="450"/>
      <c r="R133" s="450"/>
      <c r="S133" s="450"/>
      <c r="T133" s="469"/>
      <c r="U133" s="469"/>
      <c r="V133" s="469"/>
      <c r="W133" s="469"/>
      <c r="X133" s="469"/>
      <c r="Y133" s="469"/>
      <c r="Z133" s="469"/>
      <c r="AA133" s="469"/>
      <c r="AB133" s="469"/>
    </row>
    <row r="134" spans="1:28" s="12" customFormat="1" ht="18">
      <c r="A134" s="471"/>
      <c r="B134" s="471"/>
      <c r="C134" s="471"/>
      <c r="D134" s="473"/>
      <c r="E134" s="472"/>
      <c r="F134" s="472"/>
      <c r="G134" s="472"/>
      <c r="H134" s="472"/>
      <c r="I134" s="472"/>
      <c r="J134" s="472"/>
      <c r="K134" s="472"/>
      <c r="L134" s="481"/>
      <c r="M134" s="481"/>
      <c r="N134" s="481"/>
      <c r="O134" s="448"/>
      <c r="P134" s="449"/>
      <c r="Q134" s="481"/>
      <c r="R134" s="481"/>
      <c r="S134" s="481"/>
      <c r="T134" s="469"/>
      <c r="U134" s="469"/>
      <c r="V134" s="469"/>
      <c r="W134" s="469"/>
      <c r="X134" s="469"/>
      <c r="Y134" s="469"/>
      <c r="Z134" s="469"/>
      <c r="AA134" s="469"/>
      <c r="AB134" s="469"/>
    </row>
    <row r="135" spans="1:28" s="12" customFormat="1" ht="18">
      <c r="A135" s="471"/>
      <c r="B135" s="471"/>
      <c r="C135" s="471"/>
      <c r="D135" s="473"/>
      <c r="E135" s="472"/>
      <c r="F135" s="472"/>
      <c r="G135" s="472"/>
      <c r="H135" s="472"/>
      <c r="I135" s="472"/>
      <c r="J135" s="472"/>
      <c r="K135" s="472"/>
      <c r="L135" s="481"/>
      <c r="M135" s="481"/>
      <c r="N135" s="481"/>
      <c r="O135" s="481"/>
      <c r="P135" s="481"/>
      <c r="Q135" s="481"/>
      <c r="R135" s="481"/>
      <c r="S135" s="481"/>
      <c r="T135" s="469"/>
      <c r="U135" s="469"/>
      <c r="V135" s="469"/>
      <c r="W135" s="469"/>
      <c r="X135" s="469"/>
      <c r="Y135" s="469"/>
      <c r="Z135" s="469"/>
      <c r="AA135" s="469"/>
      <c r="AB135" s="469"/>
    </row>
    <row r="136" spans="1:28" s="12" customFormat="1" ht="18" customHeight="1">
      <c r="A136" s="471"/>
      <c r="B136" s="471"/>
      <c r="C136" s="471"/>
      <c r="D136" s="474"/>
      <c r="E136" s="472"/>
      <c r="F136" s="472"/>
      <c r="G136" s="472"/>
      <c r="H136" s="472"/>
      <c r="I136" s="472"/>
      <c r="J136" s="472"/>
      <c r="K136" s="472"/>
      <c r="L136" s="470"/>
      <c r="M136" s="482"/>
      <c r="N136" s="482"/>
      <c r="O136" s="482"/>
      <c r="P136" s="483"/>
      <c r="Q136" s="470"/>
      <c r="R136" s="482"/>
      <c r="S136" s="482"/>
      <c r="T136" s="469"/>
      <c r="U136" s="469"/>
      <c r="V136" s="469"/>
      <c r="W136" s="469"/>
      <c r="X136" s="469"/>
      <c r="Y136" s="469"/>
      <c r="Z136" s="469"/>
      <c r="AA136" s="469"/>
      <c r="AB136" s="469"/>
    </row>
    <row r="137" spans="1:28" s="12" customFormat="1" ht="32.25" customHeight="1">
      <c r="A137" s="471"/>
      <c r="B137" s="471"/>
      <c r="C137" s="471"/>
      <c r="D137" s="475"/>
      <c r="E137" s="472"/>
      <c r="F137" s="472"/>
      <c r="G137" s="472"/>
      <c r="H137" s="472"/>
      <c r="I137" s="472"/>
      <c r="J137" s="472"/>
      <c r="K137" s="472"/>
      <c r="L137" s="386"/>
      <c r="M137" s="386"/>
      <c r="N137" s="386"/>
      <c r="O137" s="386"/>
      <c r="P137" s="484"/>
      <c r="Q137" s="484"/>
      <c r="R137" s="386"/>
      <c r="S137" s="386"/>
      <c r="T137" s="469"/>
      <c r="U137" s="469"/>
      <c r="V137" s="469"/>
      <c r="W137" s="469"/>
      <c r="X137" s="469"/>
      <c r="Y137" s="469"/>
      <c r="Z137" s="469"/>
      <c r="AA137" s="469"/>
      <c r="AB137" s="469"/>
    </row>
    <row r="138" spans="1:28" s="12" customFormat="1" ht="18" customHeight="1">
      <c r="A138" s="471"/>
      <c r="B138" s="471"/>
      <c r="C138" s="471"/>
      <c r="D138" s="473"/>
      <c r="E138" s="472"/>
      <c r="F138" s="472"/>
      <c r="G138" s="472"/>
      <c r="H138" s="472"/>
      <c r="I138" s="472"/>
      <c r="J138" s="472"/>
      <c r="K138" s="472"/>
      <c r="L138" s="450"/>
      <c r="M138" s="450"/>
      <c r="N138" s="450"/>
      <c r="O138" s="450"/>
      <c r="P138" s="449"/>
      <c r="Q138" s="450"/>
      <c r="R138" s="450"/>
      <c r="S138" s="450"/>
      <c r="T138" s="469"/>
      <c r="U138" s="469"/>
      <c r="V138" s="469"/>
      <c r="W138" s="469"/>
      <c r="X138" s="469"/>
      <c r="Y138" s="469"/>
      <c r="Z138" s="469"/>
      <c r="AA138" s="469"/>
      <c r="AB138" s="469"/>
    </row>
    <row r="139" spans="1:28" s="12" customFormat="1" ht="18">
      <c r="A139" s="471"/>
      <c r="B139" s="471"/>
      <c r="C139" s="471"/>
      <c r="D139" s="473"/>
      <c r="E139" s="472"/>
      <c r="F139" s="472"/>
      <c r="G139" s="472"/>
      <c r="H139" s="472"/>
      <c r="I139" s="472"/>
      <c r="J139" s="472"/>
      <c r="K139" s="472"/>
      <c r="L139" s="472"/>
      <c r="M139" s="472"/>
      <c r="N139" s="449"/>
      <c r="O139" s="450"/>
      <c r="P139" s="450"/>
      <c r="Q139" s="450"/>
      <c r="R139" s="450"/>
      <c r="S139" s="449"/>
      <c r="T139" s="469"/>
      <c r="U139" s="469"/>
      <c r="V139" s="469"/>
      <c r="W139" s="469"/>
      <c r="X139" s="469"/>
      <c r="Y139" s="469"/>
      <c r="Z139" s="469"/>
      <c r="AA139" s="469"/>
      <c r="AB139" s="469"/>
    </row>
    <row r="140" spans="1:28" s="12" customFormat="1" ht="18">
      <c r="A140" s="471"/>
      <c r="B140" s="471"/>
      <c r="C140" s="471"/>
      <c r="D140" s="473"/>
      <c r="E140" s="472"/>
      <c r="F140" s="472"/>
      <c r="G140" s="472"/>
      <c r="H140" s="472"/>
      <c r="I140" s="472"/>
      <c r="J140" s="472"/>
      <c r="K140" s="472"/>
      <c r="L140" s="472"/>
      <c r="M140" s="472"/>
      <c r="N140" s="472"/>
      <c r="O140" s="470"/>
      <c r="P140" s="481"/>
      <c r="Q140" s="481"/>
      <c r="R140" s="481"/>
      <c r="S140" s="449"/>
      <c r="T140" s="469"/>
      <c r="U140" s="469"/>
      <c r="V140" s="469"/>
      <c r="W140" s="469"/>
      <c r="X140" s="469"/>
      <c r="Y140" s="469"/>
      <c r="Z140" s="469"/>
      <c r="AA140" s="469"/>
      <c r="AB140" s="469"/>
    </row>
    <row r="141" spans="1:28" s="12" customFormat="1" ht="18">
      <c r="A141" s="469"/>
      <c r="B141" s="469"/>
      <c r="C141" s="469"/>
      <c r="D141" s="476"/>
      <c r="E141" s="477"/>
      <c r="F141" s="477"/>
      <c r="G141" s="477"/>
      <c r="H141" s="477"/>
      <c r="I141" s="477"/>
      <c r="J141" s="477"/>
      <c r="K141" s="477"/>
      <c r="L141" s="477"/>
      <c r="M141" s="477"/>
      <c r="N141" s="477"/>
      <c r="O141" s="470"/>
      <c r="P141" s="481"/>
      <c r="Q141" s="481"/>
      <c r="R141" s="481"/>
      <c r="S141" s="449"/>
      <c r="T141" s="469"/>
      <c r="U141" s="469"/>
      <c r="V141" s="469"/>
      <c r="W141" s="469"/>
      <c r="X141" s="469"/>
      <c r="Y141" s="469"/>
      <c r="Z141" s="469"/>
      <c r="AA141" s="469"/>
      <c r="AB141" s="469"/>
    </row>
    <row r="142" spans="1:28" s="12" customFormat="1" ht="15">
      <c r="A142" s="469"/>
      <c r="B142" s="469"/>
      <c r="C142" s="469"/>
      <c r="D142" s="476"/>
      <c r="E142" s="477"/>
      <c r="F142" s="477"/>
      <c r="G142" s="477"/>
      <c r="H142" s="477"/>
      <c r="I142" s="477"/>
      <c r="J142" s="477"/>
      <c r="K142" s="477"/>
      <c r="L142" s="477"/>
      <c r="M142" s="477"/>
      <c r="N142" s="477"/>
      <c r="O142" s="485"/>
      <c r="P142" s="485"/>
      <c r="Q142" s="485"/>
      <c r="R142" s="485"/>
      <c r="S142" s="477"/>
      <c r="T142" s="469"/>
      <c r="U142" s="469"/>
      <c r="V142" s="469"/>
      <c r="W142" s="469"/>
      <c r="X142" s="469"/>
      <c r="Y142" s="469"/>
      <c r="Z142" s="469"/>
      <c r="AA142" s="469"/>
      <c r="AB142" s="469"/>
    </row>
    <row r="143" spans="1:28" s="12" customFormat="1" ht="15">
      <c r="A143" s="469"/>
      <c r="B143" s="469"/>
      <c r="C143" s="469"/>
      <c r="D143" s="476"/>
      <c r="E143" s="477"/>
      <c r="F143" s="477"/>
      <c r="G143" s="477"/>
      <c r="H143" s="477"/>
      <c r="I143" s="477"/>
      <c r="J143" s="477"/>
      <c r="K143" s="477"/>
      <c r="L143" s="477"/>
      <c r="M143" s="477"/>
      <c r="N143" s="477"/>
      <c r="O143" s="485"/>
      <c r="P143" s="485"/>
      <c r="Q143" s="485"/>
      <c r="R143" s="485"/>
      <c r="S143" s="477"/>
      <c r="T143" s="469"/>
      <c r="U143" s="469"/>
      <c r="V143" s="469"/>
      <c r="W143" s="469"/>
      <c r="X143" s="469"/>
      <c r="Y143" s="469"/>
      <c r="Z143" s="469"/>
      <c r="AA143" s="469"/>
      <c r="AB143" s="469"/>
    </row>
    <row r="144" spans="1:28" s="12" customFormat="1" ht="18">
      <c r="A144" s="469"/>
      <c r="B144" s="469"/>
      <c r="C144" s="469"/>
      <c r="D144" s="476"/>
      <c r="E144" s="477"/>
      <c r="F144" s="477"/>
      <c r="G144" s="478"/>
      <c r="H144" s="477"/>
      <c r="I144" s="477"/>
      <c r="J144" s="477"/>
      <c r="K144" s="477"/>
      <c r="L144" s="477"/>
      <c r="M144" s="477"/>
      <c r="N144" s="477"/>
      <c r="O144" s="485"/>
      <c r="P144" s="448"/>
      <c r="Q144" s="448"/>
      <c r="R144" s="485"/>
      <c r="S144" s="477"/>
      <c r="T144" s="469"/>
      <c r="U144" s="469"/>
      <c r="V144" s="469"/>
      <c r="W144" s="469"/>
      <c r="X144" s="469"/>
      <c r="Y144" s="469"/>
      <c r="Z144" s="469"/>
      <c r="AA144" s="469"/>
      <c r="AB144" s="469"/>
    </row>
    <row r="145" spans="1:28" s="12" customFormat="1" ht="14.25">
      <c r="A145" s="469"/>
      <c r="B145" s="469"/>
      <c r="C145" s="469"/>
      <c r="D145" s="476"/>
      <c r="E145" s="477"/>
      <c r="F145" s="477"/>
      <c r="G145" s="477"/>
      <c r="H145" s="477"/>
      <c r="I145" s="477"/>
      <c r="J145" s="477"/>
      <c r="K145" s="477"/>
      <c r="L145" s="477"/>
      <c r="M145" s="477"/>
      <c r="N145" s="477"/>
      <c r="O145" s="477"/>
      <c r="R145" s="477"/>
      <c r="S145" s="477"/>
      <c r="T145" s="469"/>
      <c r="U145" s="469"/>
      <c r="V145" s="469"/>
      <c r="W145" s="469"/>
      <c r="X145" s="469"/>
      <c r="Y145" s="469"/>
      <c r="Z145" s="469"/>
      <c r="AA145" s="469"/>
      <c r="AB145" s="469"/>
    </row>
    <row r="146" spans="1:28" ht="14.25">
      <c r="A146" s="15"/>
      <c r="B146" s="15"/>
      <c r="C146" s="15"/>
      <c r="D146" s="15"/>
      <c r="E146" s="479"/>
      <c r="F146" s="479"/>
      <c r="G146" s="479"/>
      <c r="H146" s="479"/>
      <c r="I146" s="479"/>
      <c r="J146" s="479"/>
      <c r="K146" s="479"/>
      <c r="L146" s="479"/>
      <c r="M146" s="479"/>
      <c r="N146" s="479"/>
      <c r="S146" s="477"/>
      <c r="T146" s="15"/>
      <c r="U146" s="15"/>
      <c r="V146" s="15"/>
      <c r="W146" s="15"/>
      <c r="X146" s="15"/>
      <c r="Y146" s="15"/>
      <c r="Z146" s="15"/>
      <c r="AA146" s="15"/>
      <c r="AB146" s="15"/>
    </row>
    <row r="147" spans="1:28" ht="18">
      <c r="A147" s="15"/>
      <c r="B147" s="15"/>
      <c r="C147" s="15"/>
      <c r="D147" s="15"/>
      <c r="E147" s="479"/>
      <c r="F147" s="479"/>
      <c r="G147" s="479"/>
      <c r="H147" s="479"/>
      <c r="I147" s="479"/>
      <c r="J147" s="479"/>
      <c r="K147" s="479"/>
      <c r="L147" s="479"/>
      <c r="M147" s="479"/>
      <c r="N147" s="479"/>
      <c r="O147" s="479"/>
      <c r="P147" s="486"/>
      <c r="Q147" s="486"/>
      <c r="R147" s="479"/>
      <c r="S147" s="479"/>
      <c r="T147" s="15"/>
      <c r="U147" s="15"/>
      <c r="V147" s="15"/>
      <c r="W147" s="15"/>
      <c r="X147" s="15"/>
      <c r="Y147" s="15"/>
      <c r="Z147" s="15"/>
      <c r="AA147" s="15"/>
      <c r="AB147" s="15"/>
    </row>
    <row r="148" spans="1:28" ht="18">
      <c r="A148" s="15"/>
      <c r="B148" s="15"/>
      <c r="C148" s="15"/>
      <c r="D148" s="15"/>
      <c r="E148" s="479"/>
      <c r="F148" s="479"/>
      <c r="G148" s="479"/>
      <c r="H148" s="479"/>
      <c r="I148" s="479"/>
      <c r="J148" s="479"/>
      <c r="K148" s="479"/>
      <c r="L148" s="479"/>
      <c r="M148" s="479"/>
      <c r="N148" s="479"/>
      <c r="O148" s="479"/>
      <c r="P148" s="486"/>
      <c r="Q148" s="486"/>
      <c r="R148" s="479"/>
      <c r="S148" s="479"/>
      <c r="T148" s="15"/>
      <c r="U148" s="15"/>
      <c r="V148" s="15"/>
      <c r="W148" s="15"/>
      <c r="X148" s="15"/>
      <c r="Y148" s="15"/>
      <c r="Z148" s="15"/>
      <c r="AA148" s="15"/>
      <c r="AB148" s="15"/>
    </row>
    <row r="149" spans="1:28" ht="12.75">
      <c r="A149" s="15"/>
      <c r="B149" s="15"/>
      <c r="C149" s="15"/>
      <c r="D149" s="15"/>
      <c r="E149" s="479"/>
      <c r="F149" s="479"/>
      <c r="G149" s="479"/>
      <c r="H149" s="479"/>
      <c r="I149" s="479"/>
      <c r="J149" s="479"/>
      <c r="K149" s="479"/>
      <c r="L149" s="479"/>
      <c r="M149" s="479"/>
      <c r="N149" s="479"/>
      <c r="O149" s="479"/>
      <c r="P149" s="479"/>
      <c r="Q149" s="479"/>
      <c r="R149" s="479"/>
      <c r="S149" s="479"/>
      <c r="T149" s="15"/>
      <c r="U149" s="15"/>
      <c r="V149" s="15"/>
      <c r="W149" s="15"/>
      <c r="X149" s="15"/>
      <c r="Y149" s="15"/>
      <c r="Z149" s="15"/>
      <c r="AA149" s="15"/>
      <c r="AB149" s="15"/>
    </row>
    <row r="150" spans="1:28" ht="12.75">
      <c r="A150" s="15"/>
      <c r="B150" s="15"/>
      <c r="C150" s="15"/>
      <c r="D150" s="15"/>
      <c r="E150" s="479"/>
      <c r="F150" s="479"/>
      <c r="G150" s="479"/>
      <c r="H150" s="479"/>
      <c r="I150" s="479"/>
      <c r="J150" s="479"/>
      <c r="K150" s="479"/>
      <c r="L150" s="479"/>
      <c r="M150" s="479"/>
      <c r="N150" s="479"/>
      <c r="O150" s="479"/>
      <c r="P150" s="479"/>
      <c r="Q150" s="479"/>
      <c r="R150" s="479"/>
      <c r="S150" s="479"/>
      <c r="T150" s="15"/>
      <c r="U150" s="15"/>
      <c r="V150" s="15"/>
      <c r="W150" s="15"/>
      <c r="X150" s="15"/>
      <c r="Y150" s="15"/>
      <c r="Z150" s="15"/>
      <c r="AA150" s="15"/>
      <c r="AB150" s="15"/>
    </row>
    <row r="151" spans="1:28" ht="12.75">
      <c r="A151" s="15"/>
      <c r="B151" s="15"/>
      <c r="C151" s="15"/>
      <c r="D151" s="15"/>
      <c r="E151" s="479"/>
      <c r="F151" s="479"/>
      <c r="G151" s="479"/>
      <c r="H151" s="479"/>
      <c r="I151" s="479"/>
      <c r="J151" s="479"/>
      <c r="K151" s="479"/>
      <c r="L151" s="479"/>
      <c r="M151" s="479"/>
      <c r="N151" s="479"/>
      <c r="O151" s="479"/>
      <c r="P151" s="479"/>
      <c r="Q151" s="479"/>
      <c r="R151" s="479"/>
      <c r="S151" s="479"/>
      <c r="T151" s="15"/>
      <c r="U151" s="15"/>
      <c r="V151" s="15"/>
      <c r="W151" s="15"/>
      <c r="X151" s="15"/>
      <c r="Y151" s="15"/>
      <c r="Z151" s="15"/>
      <c r="AA151" s="15"/>
      <c r="AB151" s="15"/>
    </row>
    <row r="152" spans="1:28" ht="12.75">
      <c r="A152" s="15"/>
      <c r="B152" s="15"/>
      <c r="C152" s="15"/>
      <c r="D152" s="15"/>
      <c r="E152" s="479"/>
      <c r="F152" s="479"/>
      <c r="G152" s="479"/>
      <c r="H152" s="479"/>
      <c r="I152" s="479"/>
      <c r="J152" s="479"/>
      <c r="K152" s="479"/>
      <c r="L152" s="479"/>
      <c r="M152" s="479"/>
      <c r="N152" s="479"/>
      <c r="O152" s="479"/>
      <c r="P152" s="479"/>
      <c r="Q152" s="479"/>
      <c r="R152" s="479"/>
      <c r="S152" s="479"/>
      <c r="T152" s="15"/>
      <c r="U152" s="15"/>
      <c r="V152" s="15"/>
      <c r="W152" s="15"/>
      <c r="X152" s="15"/>
      <c r="Y152" s="15"/>
      <c r="Z152" s="15"/>
      <c r="AA152" s="15"/>
      <c r="AB152" s="15"/>
    </row>
    <row r="153" spans="1:28" ht="12.75">
      <c r="A153" s="15"/>
      <c r="B153" s="15"/>
      <c r="C153" s="15"/>
      <c r="D153" s="15"/>
      <c r="E153" s="479"/>
      <c r="F153" s="479"/>
      <c r="G153" s="479"/>
      <c r="H153" s="479"/>
      <c r="I153" s="479"/>
      <c r="J153" s="479"/>
      <c r="K153" s="479"/>
      <c r="L153" s="479"/>
      <c r="M153" s="479"/>
      <c r="N153" s="479"/>
      <c r="O153" s="479"/>
      <c r="P153" s="479"/>
      <c r="Q153" s="479"/>
      <c r="R153" s="479"/>
      <c r="S153" s="479"/>
      <c r="T153" s="15"/>
      <c r="U153" s="15"/>
      <c r="V153" s="15"/>
      <c r="W153" s="15"/>
      <c r="X153" s="15"/>
      <c r="Y153" s="15"/>
      <c r="Z153" s="15"/>
      <c r="AA153" s="15"/>
      <c r="AB153" s="15"/>
    </row>
    <row r="154" spans="1:28" ht="12.75">
      <c r="A154" s="15"/>
      <c r="B154" s="15"/>
      <c r="C154" s="15"/>
      <c r="D154" s="15"/>
      <c r="E154" s="479"/>
      <c r="F154" s="479"/>
      <c r="G154" s="479"/>
      <c r="H154" s="479"/>
      <c r="I154" s="479"/>
      <c r="J154" s="479"/>
      <c r="K154" s="479"/>
      <c r="L154" s="479"/>
      <c r="M154" s="479"/>
      <c r="N154" s="479"/>
      <c r="O154" s="479"/>
      <c r="P154" s="479"/>
      <c r="Q154" s="479"/>
      <c r="R154" s="479"/>
      <c r="S154" s="479"/>
      <c r="T154" s="15"/>
      <c r="U154" s="15"/>
      <c r="V154" s="15"/>
      <c r="W154" s="15"/>
      <c r="X154" s="15"/>
      <c r="Y154" s="15"/>
      <c r="Z154" s="15"/>
      <c r="AA154" s="15"/>
      <c r="AB154" s="15"/>
    </row>
    <row r="155" spans="1:28" ht="12.75">
      <c r="A155" s="15"/>
      <c r="B155" s="15"/>
      <c r="C155" s="15"/>
      <c r="D155" s="15"/>
      <c r="E155" s="479"/>
      <c r="F155" s="479"/>
      <c r="G155" s="479"/>
      <c r="H155" s="479"/>
      <c r="I155" s="479"/>
      <c r="J155" s="479"/>
      <c r="K155" s="479"/>
      <c r="L155" s="479"/>
      <c r="M155" s="479"/>
      <c r="N155" s="479"/>
      <c r="O155" s="479"/>
      <c r="P155" s="479"/>
      <c r="Q155" s="479"/>
      <c r="R155" s="479"/>
      <c r="S155" s="479"/>
      <c r="T155" s="15"/>
      <c r="U155" s="15"/>
      <c r="V155" s="15"/>
      <c r="W155" s="15"/>
      <c r="X155" s="15"/>
      <c r="Y155" s="15"/>
      <c r="Z155" s="15"/>
      <c r="AA155" s="15"/>
      <c r="AB155" s="15"/>
    </row>
    <row r="156" spans="1:28" ht="12.75">
      <c r="A156" s="15"/>
      <c r="B156" s="15"/>
      <c r="C156" s="15"/>
      <c r="D156" s="15"/>
      <c r="E156" s="479"/>
      <c r="F156" s="479"/>
      <c r="G156" s="479"/>
      <c r="H156" s="479"/>
      <c r="I156" s="479"/>
      <c r="J156" s="479"/>
      <c r="K156" s="479"/>
      <c r="L156" s="479"/>
      <c r="M156" s="479"/>
      <c r="N156" s="479"/>
      <c r="O156" s="479"/>
      <c r="P156" s="479"/>
      <c r="Q156" s="479"/>
      <c r="R156" s="479"/>
      <c r="S156" s="479"/>
      <c r="T156" s="15"/>
      <c r="U156" s="15"/>
      <c r="V156" s="15"/>
      <c r="W156" s="15"/>
      <c r="X156" s="15"/>
      <c r="Y156" s="15"/>
      <c r="Z156" s="15"/>
      <c r="AA156" s="15"/>
      <c r="AB156" s="15"/>
    </row>
    <row r="157" spans="1:28" ht="12.75">
      <c r="A157" s="15"/>
      <c r="B157" s="15"/>
      <c r="C157" s="15"/>
      <c r="D157" s="15"/>
      <c r="E157" s="479"/>
      <c r="F157" s="479"/>
      <c r="G157" s="479"/>
      <c r="H157" s="479"/>
      <c r="I157" s="479"/>
      <c r="J157" s="479"/>
      <c r="K157" s="479"/>
      <c r="L157" s="479"/>
      <c r="M157" s="479"/>
      <c r="N157" s="479"/>
      <c r="O157" s="479"/>
      <c r="P157" s="479"/>
      <c r="Q157" s="479"/>
      <c r="R157" s="479"/>
      <c r="S157" s="479"/>
      <c r="T157" s="15"/>
      <c r="U157" s="15"/>
      <c r="V157" s="15"/>
      <c r="W157" s="15"/>
      <c r="X157" s="15"/>
      <c r="Y157" s="15"/>
      <c r="Z157" s="15"/>
      <c r="AA157" s="15"/>
      <c r="AB157" s="15"/>
    </row>
    <row r="158" spans="1:28" ht="12.75">
      <c r="A158" s="15"/>
      <c r="B158" s="15"/>
      <c r="C158" s="15"/>
      <c r="D158" s="15"/>
      <c r="E158" s="479"/>
      <c r="F158" s="479"/>
      <c r="G158" s="479"/>
      <c r="H158" s="479"/>
      <c r="I158" s="479"/>
      <c r="J158" s="479"/>
      <c r="K158" s="479"/>
      <c r="L158" s="479"/>
      <c r="M158" s="479"/>
      <c r="N158" s="479"/>
      <c r="O158" s="479"/>
      <c r="P158" s="479"/>
      <c r="Q158" s="479"/>
      <c r="R158" s="479"/>
      <c r="S158" s="479"/>
      <c r="T158" s="15"/>
      <c r="U158" s="15"/>
      <c r="V158" s="15"/>
      <c r="W158" s="15"/>
      <c r="X158" s="15"/>
      <c r="Y158" s="15"/>
      <c r="Z158" s="15"/>
      <c r="AA158" s="15"/>
      <c r="AB158" s="15"/>
    </row>
    <row r="159" spans="1:28" ht="12.75">
      <c r="A159" s="15"/>
      <c r="B159" s="15"/>
      <c r="C159" s="15"/>
      <c r="D159" s="15"/>
      <c r="E159" s="479"/>
      <c r="F159" s="479"/>
      <c r="G159" s="479"/>
      <c r="H159" s="479"/>
      <c r="I159" s="479"/>
      <c r="J159" s="479"/>
      <c r="K159" s="479"/>
      <c r="L159" s="479"/>
      <c r="M159" s="479"/>
      <c r="N159" s="479"/>
      <c r="O159" s="479"/>
      <c r="P159" s="479"/>
      <c r="Q159" s="479"/>
      <c r="R159" s="479"/>
      <c r="S159" s="479"/>
      <c r="T159" s="15"/>
      <c r="U159" s="15"/>
      <c r="V159" s="15"/>
      <c r="W159" s="15"/>
      <c r="X159" s="15"/>
      <c r="Y159" s="15"/>
      <c r="Z159" s="15"/>
      <c r="AA159" s="15"/>
      <c r="AB159" s="15"/>
    </row>
    <row r="160" spans="1:28" ht="12.75">
      <c r="A160" s="15"/>
      <c r="B160" s="15"/>
      <c r="C160" s="15"/>
      <c r="D160" s="15"/>
      <c r="E160" s="479"/>
      <c r="F160" s="479"/>
      <c r="G160" s="479"/>
      <c r="H160" s="479"/>
      <c r="I160" s="479"/>
      <c r="J160" s="479"/>
      <c r="K160" s="479"/>
      <c r="L160" s="479"/>
      <c r="M160" s="479"/>
      <c r="N160" s="479"/>
      <c r="O160" s="479"/>
      <c r="P160" s="479"/>
      <c r="Q160" s="479"/>
      <c r="R160" s="479"/>
      <c r="S160" s="479"/>
      <c r="T160" s="15"/>
      <c r="U160" s="15"/>
      <c r="V160" s="15"/>
      <c r="W160" s="15"/>
      <c r="X160" s="15"/>
      <c r="Y160" s="15"/>
      <c r="Z160" s="15"/>
      <c r="AA160" s="15"/>
      <c r="AB160" s="15"/>
    </row>
    <row r="161" spans="1:28" ht="12.75">
      <c r="A161" s="15"/>
      <c r="B161" s="15"/>
      <c r="C161" s="15"/>
      <c r="D161" s="15"/>
      <c r="E161" s="479"/>
      <c r="F161" s="479"/>
      <c r="G161" s="479"/>
      <c r="H161" s="479"/>
      <c r="I161" s="479"/>
      <c r="J161" s="479"/>
      <c r="K161" s="479"/>
      <c r="L161" s="479"/>
      <c r="M161" s="479"/>
      <c r="N161" s="479"/>
      <c r="O161" s="479"/>
      <c r="P161" s="479"/>
      <c r="Q161" s="479"/>
      <c r="R161" s="479"/>
      <c r="S161" s="479"/>
      <c r="T161" s="15"/>
      <c r="U161" s="15"/>
      <c r="V161" s="15"/>
      <c r="W161" s="15"/>
      <c r="X161" s="15"/>
      <c r="Y161" s="15"/>
      <c r="Z161" s="15"/>
      <c r="AA161" s="15"/>
      <c r="AB161" s="15"/>
    </row>
    <row r="162" spans="1:28" ht="12.75">
      <c r="A162" s="15"/>
      <c r="B162" s="15"/>
      <c r="C162" s="15"/>
      <c r="D162" s="15"/>
      <c r="E162" s="479"/>
      <c r="F162" s="479"/>
      <c r="G162" s="479"/>
      <c r="H162" s="479"/>
      <c r="I162" s="479"/>
      <c r="J162" s="479"/>
      <c r="K162" s="479"/>
      <c r="L162" s="479"/>
      <c r="M162" s="479"/>
      <c r="N162" s="479"/>
      <c r="O162" s="479"/>
      <c r="P162" s="479"/>
      <c r="Q162" s="479"/>
      <c r="R162" s="479"/>
      <c r="S162" s="479"/>
      <c r="T162" s="15"/>
      <c r="U162" s="15"/>
      <c r="V162" s="15"/>
      <c r="W162" s="15"/>
      <c r="X162" s="15"/>
      <c r="Y162" s="15"/>
      <c r="Z162" s="15"/>
      <c r="AA162" s="15"/>
      <c r="AB162" s="15"/>
    </row>
    <row r="163" spans="1:28" ht="12.75">
      <c r="A163" s="15"/>
      <c r="B163" s="15"/>
      <c r="C163" s="15"/>
      <c r="D163" s="15"/>
      <c r="E163" s="479"/>
      <c r="F163" s="479"/>
      <c r="G163" s="479"/>
      <c r="H163" s="479"/>
      <c r="I163" s="479"/>
      <c r="J163" s="479"/>
      <c r="K163" s="479"/>
      <c r="L163" s="479"/>
      <c r="M163" s="479"/>
      <c r="N163" s="479"/>
      <c r="O163" s="479"/>
      <c r="P163" s="479"/>
      <c r="Q163" s="479"/>
      <c r="R163" s="479"/>
      <c r="S163" s="479"/>
      <c r="T163" s="15"/>
      <c r="U163" s="15"/>
      <c r="V163" s="15"/>
      <c r="W163" s="15"/>
      <c r="X163" s="15"/>
      <c r="Y163" s="15"/>
      <c r="Z163" s="15"/>
      <c r="AA163" s="15"/>
      <c r="AB163" s="15"/>
    </row>
    <row r="164" spans="1:28" ht="12.75">
      <c r="A164" s="15"/>
      <c r="B164" s="15"/>
      <c r="C164" s="15"/>
      <c r="D164" s="15"/>
      <c r="E164" s="479"/>
      <c r="F164" s="479"/>
      <c r="G164" s="479"/>
      <c r="H164" s="479"/>
      <c r="I164" s="479"/>
      <c r="J164" s="479"/>
      <c r="K164" s="479"/>
      <c r="L164" s="479"/>
      <c r="M164" s="479"/>
      <c r="N164" s="479"/>
      <c r="O164" s="479"/>
      <c r="P164" s="479"/>
      <c r="Q164" s="479"/>
      <c r="R164" s="479"/>
      <c r="S164" s="479"/>
      <c r="T164" s="15"/>
      <c r="U164" s="15"/>
      <c r="V164" s="15"/>
      <c r="W164" s="15"/>
      <c r="X164" s="15"/>
      <c r="Y164" s="15"/>
      <c r="Z164" s="15"/>
      <c r="AA164" s="15"/>
      <c r="AB164" s="15"/>
    </row>
    <row r="165" spans="1:28" ht="12.75">
      <c r="A165" s="15"/>
      <c r="B165" s="15"/>
      <c r="C165" s="15"/>
      <c r="D165" s="15"/>
      <c r="E165" s="479"/>
      <c r="F165" s="479"/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479"/>
      <c r="R165" s="479"/>
      <c r="S165" s="479"/>
      <c r="T165" s="15"/>
      <c r="U165" s="15"/>
      <c r="V165" s="15"/>
      <c r="W165" s="15"/>
      <c r="X165" s="15"/>
      <c r="Y165" s="15"/>
      <c r="Z165" s="15"/>
      <c r="AA165" s="15"/>
      <c r="AB165" s="15"/>
    </row>
    <row r="166" spans="1:28" ht="12.75">
      <c r="A166" s="15"/>
      <c r="B166" s="15"/>
      <c r="C166" s="15"/>
      <c r="D166" s="15"/>
      <c r="E166" s="479"/>
      <c r="F166" s="479"/>
      <c r="G166" s="479"/>
      <c r="H166" s="479"/>
      <c r="I166" s="479"/>
      <c r="J166" s="479"/>
      <c r="K166" s="479"/>
      <c r="L166" s="479"/>
      <c r="M166" s="479"/>
      <c r="N166" s="479"/>
      <c r="O166" s="479"/>
      <c r="P166" s="479"/>
      <c r="Q166" s="479"/>
      <c r="R166" s="479"/>
      <c r="S166" s="479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1:28" ht="12.75">
      <c r="A167" s="15"/>
      <c r="B167" s="15"/>
      <c r="C167" s="15"/>
      <c r="D167" s="15"/>
      <c r="E167" s="479"/>
      <c r="F167" s="479"/>
      <c r="G167" s="479"/>
      <c r="H167" s="479"/>
      <c r="I167" s="479"/>
      <c r="J167" s="479"/>
      <c r="K167" s="479"/>
      <c r="L167" s="479"/>
      <c r="M167" s="479"/>
      <c r="N167" s="479"/>
      <c r="O167" s="479"/>
      <c r="P167" s="479"/>
      <c r="Q167" s="479"/>
      <c r="R167" s="479"/>
      <c r="S167" s="479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1:28" ht="12.75">
      <c r="A168" s="15"/>
      <c r="B168" s="15"/>
      <c r="C168" s="15"/>
      <c r="D168" s="15"/>
      <c r="E168" s="479"/>
      <c r="F168" s="479"/>
      <c r="G168" s="479"/>
      <c r="H168" s="479"/>
      <c r="I168" s="479"/>
      <c r="J168" s="479"/>
      <c r="K168" s="479"/>
      <c r="L168" s="479"/>
      <c r="M168" s="479"/>
      <c r="N168" s="479"/>
      <c r="O168" s="479"/>
      <c r="P168" s="479"/>
      <c r="Q168" s="479"/>
      <c r="R168" s="479"/>
      <c r="S168" s="479"/>
      <c r="T168" s="15"/>
      <c r="U168" s="15"/>
      <c r="V168" s="15"/>
      <c r="W168" s="15"/>
      <c r="X168" s="15"/>
      <c r="Y168" s="15"/>
      <c r="Z168" s="15"/>
      <c r="AA168" s="15"/>
      <c r="AB168" s="15"/>
    </row>
    <row r="169" spans="1:28" ht="12.75">
      <c r="A169" s="15"/>
      <c r="B169" s="15"/>
      <c r="C169" s="15"/>
      <c r="D169" s="15"/>
      <c r="E169" s="479"/>
      <c r="F169" s="479"/>
      <c r="G169" s="479"/>
      <c r="H169" s="479"/>
      <c r="I169" s="479"/>
      <c r="J169" s="479"/>
      <c r="K169" s="479"/>
      <c r="L169" s="479"/>
      <c r="M169" s="479"/>
      <c r="N169" s="479"/>
      <c r="O169" s="479"/>
      <c r="P169" s="479"/>
      <c r="Q169" s="479"/>
      <c r="R169" s="479"/>
      <c r="S169" s="479"/>
      <c r="T169" s="15"/>
      <c r="U169" s="15"/>
      <c r="V169" s="15"/>
      <c r="W169" s="15"/>
      <c r="X169" s="15"/>
      <c r="Y169" s="15"/>
      <c r="Z169" s="15"/>
      <c r="AA169" s="15"/>
      <c r="AB169" s="15"/>
    </row>
  </sheetData>
  <sheetProtection selectLockedCells="1" selectUnlockedCells="1"/>
  <mergeCells count="119">
    <mergeCell ref="Q1:S1"/>
    <mergeCell ref="H2:K2"/>
    <mergeCell ref="B5:S5"/>
    <mergeCell ref="B6:J6"/>
    <mergeCell ref="E7:I7"/>
    <mergeCell ref="J7:N7"/>
    <mergeCell ref="O7:S7"/>
    <mergeCell ref="E8:F8"/>
    <mergeCell ref="H8:I8"/>
    <mergeCell ref="J8:K8"/>
    <mergeCell ref="M8:N8"/>
    <mergeCell ref="O8:P8"/>
    <mergeCell ref="R8:S8"/>
    <mergeCell ref="C11:D11"/>
    <mergeCell ref="K12:M12"/>
    <mergeCell ref="O12:S12"/>
    <mergeCell ref="C14:D14"/>
    <mergeCell ref="C16:D16"/>
    <mergeCell ref="C17:D17"/>
    <mergeCell ref="C18:I18"/>
    <mergeCell ref="O18:S18"/>
    <mergeCell ref="C19:D19"/>
    <mergeCell ref="C20:D20"/>
    <mergeCell ref="O21:S21"/>
    <mergeCell ref="C22:D22"/>
    <mergeCell ref="T25:V25"/>
    <mergeCell ref="C26:D26"/>
    <mergeCell ref="C27:D27"/>
    <mergeCell ref="C28:D28"/>
    <mergeCell ref="C29:D29"/>
    <mergeCell ref="C36:D36"/>
    <mergeCell ref="C37:D37"/>
    <mergeCell ref="C40:D40"/>
    <mergeCell ref="C45:D45"/>
    <mergeCell ref="O46:S46"/>
    <mergeCell ref="C47:D47"/>
    <mergeCell ref="T52:AB52"/>
    <mergeCell ref="C68:D68"/>
    <mergeCell ref="C69:D69"/>
    <mergeCell ref="C70:D70"/>
    <mergeCell ref="C71:D71"/>
    <mergeCell ref="C72:D72"/>
    <mergeCell ref="T75:Z75"/>
    <mergeCell ref="C84:D84"/>
    <mergeCell ref="C85:D85"/>
    <mergeCell ref="C86:D86"/>
    <mergeCell ref="C87:D87"/>
    <mergeCell ref="C88:D88"/>
    <mergeCell ref="C103:D103"/>
    <mergeCell ref="C104:D104"/>
    <mergeCell ref="C105:D105"/>
    <mergeCell ref="C106:D106"/>
    <mergeCell ref="O107:S107"/>
    <mergeCell ref="C108:D108"/>
    <mergeCell ref="C111:D111"/>
    <mergeCell ref="C117:D117"/>
    <mergeCell ref="C118:D118"/>
    <mergeCell ref="C119:D119"/>
    <mergeCell ref="C120:I120"/>
    <mergeCell ref="O120:S120"/>
    <mergeCell ref="C121:D121"/>
    <mergeCell ref="C122:D122"/>
    <mergeCell ref="C123:D123"/>
    <mergeCell ref="C124:D124"/>
    <mergeCell ref="C125:D125"/>
    <mergeCell ref="L127:O127"/>
    <mergeCell ref="Q127:S127"/>
    <mergeCell ref="E128:J128"/>
    <mergeCell ref="L128:O128"/>
    <mergeCell ref="Q128:S128"/>
    <mergeCell ref="G129:H129"/>
    <mergeCell ref="L129:O129"/>
    <mergeCell ref="Q129:S129"/>
    <mergeCell ref="G130:H130"/>
    <mergeCell ref="L131:O131"/>
    <mergeCell ref="Q131:S131"/>
    <mergeCell ref="L132:O132"/>
    <mergeCell ref="Q132:S132"/>
    <mergeCell ref="L134:N134"/>
    <mergeCell ref="Q134:S134"/>
    <mergeCell ref="L135:P135"/>
    <mergeCell ref="Q135:S135"/>
    <mergeCell ref="M136:O136"/>
    <mergeCell ref="R136:S136"/>
    <mergeCell ref="L137:O137"/>
    <mergeCell ref="R137:S137"/>
    <mergeCell ref="L138:O138"/>
    <mergeCell ref="Q138:S138"/>
    <mergeCell ref="O139:R139"/>
    <mergeCell ref="P140:R140"/>
    <mergeCell ref="P141:R141"/>
    <mergeCell ref="B8:B10"/>
    <mergeCell ref="B22:B25"/>
    <mergeCell ref="B47:B68"/>
    <mergeCell ref="B69:B71"/>
    <mergeCell ref="B72:B84"/>
    <mergeCell ref="B85:B87"/>
    <mergeCell ref="B88:B103"/>
    <mergeCell ref="B108:B110"/>
    <mergeCell ref="B111:B116"/>
    <mergeCell ref="B124:B125"/>
    <mergeCell ref="C112:C114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B3:S4"/>
    <mergeCell ref="C8:D10"/>
  </mergeCells>
  <printOptions horizontalCentered="1"/>
  <pageMargins left="0" right="0" top="0.75" bottom="0" header="0.511805555555556" footer="0.511805555555556"/>
  <pageSetup fitToHeight="0" fitToWidth="1" horizontalDpi="600" verticalDpi="600" orientation="portrait" paperSize="8" scale="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maria.mela</cp:lastModifiedBy>
  <cp:lastPrinted>2021-07-22T10:23:36Z</cp:lastPrinted>
  <dcterms:created xsi:type="dcterms:W3CDTF">2015-09-06T21:10:34Z</dcterms:created>
  <dcterms:modified xsi:type="dcterms:W3CDTF">2022-02-02T11:58:52Z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I">
    <vt:lpwstr>8AC57AD352454F429EAA83580CAFF36B</vt:lpwstr>
  </property>
  <property fmtid="{D5CDD505-2E9C-101B-9397-08002B2CF9AE}" pid="4" name="KSOProductBuildV">
    <vt:lpwstr>1033-11.2.0.10463</vt:lpwstr>
  </property>
</Properties>
</file>